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Transportation\WorkSets\107754_DEL-229-0021\400-Engineering\Structures\SFN_2102765\EngData\Quantities\"/>
    </mc:Choice>
  </mc:AlternateContent>
  <xr:revisionPtr revIDLastSave="0" documentId="13_ncr:1_{5DF1D3BB-7070-4A07-B720-60025CCA3FE8}" xr6:coauthVersionLast="47" xr6:coauthVersionMax="47" xr10:uidLastSave="{00000000-0000-0000-0000-000000000000}"/>
  <bookViews>
    <workbookView xWindow="28680" yWindow="-120" windowWidth="29040" windowHeight="15720" xr2:uid="{7E0973BC-66C8-4AA3-8C18-EF9DA04C4B9D}"/>
  </bookViews>
  <sheets>
    <sheet name="Summary GA" sheetId="76" r:id="rId1"/>
    <sheet name="Summary" sheetId="44" state="hidden" r:id="rId2"/>
    <sheet name="Summary2" sheetId="47" r:id="rId3"/>
    <sheet name="Wearing Course Rem" sheetId="73" r:id="rId4"/>
    <sheet name="Structure Removed" sheetId="12" r:id="rId5"/>
    <sheet name="Reinforcing Steel" sheetId="19" r:id="rId6"/>
    <sheet name="Reinforcing Replacement" sheetId="77" r:id="rId7"/>
    <sheet name="Bridge Deck Conc" sheetId="14" r:id="rId8"/>
    <sheet name="Sealing of Concrete" sheetId="36" r:id="rId9"/>
    <sheet name="TST Rail" sheetId="58" r:id="rId10"/>
    <sheet name="Drip Strip" sheetId="78" r:id="rId11"/>
    <sheet name="PATCHING-519" sheetId="71" r:id="rId12"/>
    <sheet name="PATCHING-843" sheetId="70" state="hidden" r:id="rId13"/>
    <sheet name="BTA-1" sheetId="75" state="hidden" r:id="rId14"/>
    <sheet name="MGS Rail" sheetId="74" state="hidden" r:id="rId15"/>
    <sheet name="SDC Overlay (2)" sheetId="72" r:id="rId16"/>
    <sheet name="Surface prepration (2)" sheetId="64" r:id="rId17"/>
    <sheet name="SDC Material" sheetId="79" r:id="rId18"/>
    <sheet name="Hand Chipping" sheetId="57" r:id="rId19"/>
    <sheet name="Full Depth" sheetId="81" r:id="rId20"/>
  </sheets>
  <externalReferences>
    <externalReference r:id="rId21"/>
    <externalReference r:id="rId22"/>
  </externalReferences>
  <definedNames>
    <definedName name="\d" localSheetId="13">'[1]1 Sp-MSE Walls'!#REF!</definedName>
    <definedName name="\d" localSheetId="10">'[1]1 Sp-MSE Walls'!#REF!</definedName>
    <definedName name="\d" localSheetId="18">'[1]1 Sp-MSE Walls'!#REF!</definedName>
    <definedName name="\d" localSheetId="14">'[1]1 Sp-MSE Walls'!#REF!</definedName>
    <definedName name="\d" localSheetId="15">'[1]1 Sp-MSE Walls'!#REF!</definedName>
    <definedName name="\d" localSheetId="8">'[1]1 Sp-MSE Walls'!#REF!</definedName>
    <definedName name="\d" localSheetId="9">'[1]1 Sp-MSE Walls'!#REF!</definedName>
    <definedName name="\d" localSheetId="3">'[1]1 Sp-MSE Walls'!#REF!</definedName>
    <definedName name="\d">'[1]1 Sp-MSE Walls'!#REF!</definedName>
    <definedName name="\i" localSheetId="13">'[1]1 Sp-MSE Walls'!#REF!</definedName>
    <definedName name="\i" localSheetId="10">'[1]1 Sp-MSE Walls'!#REF!</definedName>
    <definedName name="\i" localSheetId="18">'[1]1 Sp-MSE Walls'!#REF!</definedName>
    <definedName name="\i" localSheetId="14">'[1]1 Sp-MSE Walls'!#REF!</definedName>
    <definedName name="\i" localSheetId="15">'[1]1 Sp-MSE Walls'!#REF!</definedName>
    <definedName name="\i" localSheetId="8">'[1]1 Sp-MSE Walls'!#REF!</definedName>
    <definedName name="\i" localSheetId="9">'[1]1 Sp-MSE Walls'!#REF!</definedName>
    <definedName name="\i" localSheetId="3">'[1]1 Sp-MSE Walls'!#REF!</definedName>
    <definedName name="\i">'[1]1 Sp-MSE Walls'!#REF!</definedName>
    <definedName name="abut" localSheetId="18">'[1]1 Sp-MSE Walls'!#REF!</definedName>
    <definedName name="abut" localSheetId="15">'[1]1 Sp-MSE Walls'!#REF!</definedName>
    <definedName name="abut" localSheetId="8">'[1]1 Sp-MSE Walls'!#REF!</definedName>
    <definedName name="abut" localSheetId="3">'[1]1 Sp-MSE Walls'!#REF!</definedName>
    <definedName name="abut">'[1]1 Sp-MSE Walls'!#REF!</definedName>
    <definedName name="ASD">'[1]1 Sp-MSE Walls'!#REF!</definedName>
    <definedName name="asdf">'[1]1 Sp-MSE Walls'!#REF!</definedName>
    <definedName name="BRR" localSheetId="13">'[1]1 Sp-MSE Walls'!#REF!</definedName>
    <definedName name="BRR" localSheetId="10">'[1]1 Sp-MSE Walls'!#REF!</definedName>
    <definedName name="BRR" localSheetId="18">'[1]1 Sp-MSE Walls'!#REF!</definedName>
    <definedName name="BRR" localSheetId="14">'[1]1 Sp-MSE Walls'!#REF!</definedName>
    <definedName name="BRR" localSheetId="15">'[1]1 Sp-MSE Walls'!#REF!</definedName>
    <definedName name="BRR" localSheetId="8">'[1]1 Sp-MSE Walls'!#REF!</definedName>
    <definedName name="BRR" localSheetId="9">'[1]1 Sp-MSE Walls'!#REF!</definedName>
    <definedName name="BRR" localSheetId="3">'[1]1 Sp-MSE Walls'!#REF!</definedName>
    <definedName name="BRR">'[1]1 Sp-MSE Walls'!#REF!</definedName>
    <definedName name="FF" localSheetId="18">'[1]1 Sp-MSE Walls'!#REF!</definedName>
    <definedName name="FF" localSheetId="15">'[1]1 Sp-MSE Walls'!#REF!</definedName>
    <definedName name="FF" localSheetId="8">'[1]1 Sp-MSE Walls'!#REF!</definedName>
    <definedName name="FF" localSheetId="3">'[1]1 Sp-MSE Walls'!#REF!</definedName>
    <definedName name="FF">'[1]1 Sp-MSE Walls'!#REF!</definedName>
    <definedName name="_xlnm.Print_Area" localSheetId="7">'Bridge Deck Conc'!$A$1:$L$29</definedName>
    <definedName name="_xlnm.Print_Area" localSheetId="18">'Hand Chipping'!$A$1:$L$20</definedName>
    <definedName name="_xlnm.Print_Area" localSheetId="11">'PATCHING-519'!$A$1:$L$20</definedName>
    <definedName name="_xlnm.Print_Area" localSheetId="12">'PATCHING-843'!$A$1:$L$20</definedName>
    <definedName name="_xlnm.Print_Area" localSheetId="15">'SDC Overlay (2)'!$A$1:$L$19</definedName>
    <definedName name="_xlnm.Print_Area" localSheetId="8">'Sealing of Concrete'!$A$1:$L$26</definedName>
    <definedName name="_xlnm.Print_Area" localSheetId="4">'Structure Removed'!$A$1:$L$23</definedName>
    <definedName name="_xlnm.Print_Area" localSheetId="1">Summary!$A$1:$K$26</definedName>
    <definedName name="_xlnm.Print_Area" localSheetId="0">'Summary GA'!$A$1:$L$30</definedName>
    <definedName name="_xlnm.Print_Area" localSheetId="3">'Wearing Course Rem'!$A$1:$L$20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9" i="76" l="1"/>
  <c r="D6" i="76"/>
  <c r="D8" i="76"/>
  <c r="D9" i="76"/>
  <c r="D11" i="76"/>
  <c r="D13" i="76"/>
  <c r="D14" i="76"/>
  <c r="D16" i="76"/>
  <c r="D18" i="76"/>
  <c r="D20" i="76"/>
  <c r="D22" i="76"/>
  <c r="D24" i="76"/>
  <c r="D25" i="76"/>
  <c r="D26" i="76"/>
  <c r="D27" i="76"/>
  <c r="D28" i="76"/>
  <c r="D5" i="76"/>
  <c r="H20" i="76"/>
  <c r="F14" i="14"/>
  <c r="J24" i="57" l="1"/>
  <c r="K24" i="57" s="1"/>
  <c r="F17" i="36"/>
  <c r="F30" i="36"/>
  <c r="I30" i="36" s="1"/>
  <c r="K30" i="36" s="1"/>
  <c r="H15" i="77"/>
  <c r="K24" i="77" s="1"/>
  <c r="Q14" i="14" l="1"/>
  <c r="K24" i="19"/>
  <c r="K5" i="76"/>
  <c r="J28" i="76"/>
  <c r="J25" i="76"/>
  <c r="C25" i="76" s="1"/>
  <c r="J24" i="76"/>
  <c r="C24" i="76" s="1"/>
  <c r="K6" i="76"/>
  <c r="C6" i="76" s="1"/>
  <c r="C11" i="47"/>
  <c r="G30" i="47"/>
  <c r="C27" i="47"/>
  <c r="K15" i="79"/>
  <c r="K17" i="79" s="1"/>
  <c r="K20" i="79" s="1"/>
  <c r="F15" i="79"/>
  <c r="K15" i="81"/>
  <c r="C28" i="47" l="1"/>
  <c r="J26" i="76"/>
  <c r="C26" i="76" s="1"/>
  <c r="K17" i="81"/>
  <c r="K11" i="81"/>
  <c r="F3" i="81"/>
  <c r="K2" i="81"/>
  <c r="F2" i="81"/>
  <c r="F1" i="81"/>
  <c r="K11" i="79"/>
  <c r="F3" i="79"/>
  <c r="K2" i="79"/>
  <c r="F2" i="79"/>
  <c r="F1" i="79"/>
  <c r="K18" i="78"/>
  <c r="K16" i="78"/>
  <c r="K15" i="78"/>
  <c r="K20" i="81" l="1"/>
  <c r="K20" i="78"/>
  <c r="K23" i="78" s="1"/>
  <c r="K10" i="79"/>
  <c r="J29" i="76" l="1"/>
  <c r="C29" i="76" s="1"/>
  <c r="C31" i="47"/>
  <c r="K10" i="81"/>
  <c r="C22" i="47"/>
  <c r="G22" i="47" s="1"/>
  <c r="J18" i="76"/>
  <c r="C18" i="76" s="1"/>
  <c r="K10" i="78"/>
  <c r="F3" i="78"/>
  <c r="K2" i="78"/>
  <c r="F2" i="78"/>
  <c r="F1" i="78"/>
  <c r="H18" i="77"/>
  <c r="K11" i="77"/>
  <c r="K3" i="77"/>
  <c r="F3" i="77"/>
  <c r="K2" i="77"/>
  <c r="F2" i="77"/>
  <c r="F1" i="77"/>
  <c r="F8" i="76" l="1"/>
  <c r="K33" i="47" l="1"/>
  <c r="G15" i="70"/>
  <c r="E16" i="12"/>
  <c r="J15" i="73" l="1"/>
  <c r="E7" i="44" l="1"/>
  <c r="H16" i="12"/>
  <c r="I17" i="36"/>
  <c r="D26" i="47"/>
  <c r="K20" i="75"/>
  <c r="F3" i="75"/>
  <c r="K2" i="75"/>
  <c r="F2" i="75"/>
  <c r="F1" i="75"/>
  <c r="K16" i="74"/>
  <c r="K15" i="74"/>
  <c r="F3" i="74"/>
  <c r="K2" i="74"/>
  <c r="F2" i="74"/>
  <c r="F1" i="74"/>
  <c r="J16" i="73"/>
  <c r="J17" i="73" s="1"/>
  <c r="K17" i="73" s="1"/>
  <c r="K20" i="73" s="1"/>
  <c r="K10" i="73" s="1"/>
  <c r="K15" i="73"/>
  <c r="K11" i="73"/>
  <c r="F3" i="73"/>
  <c r="F2" i="73"/>
  <c r="F1" i="73"/>
  <c r="K16" i="73" l="1"/>
  <c r="K10" i="75"/>
  <c r="K17" i="74"/>
  <c r="K20" i="74" s="1"/>
  <c r="K10" i="74" l="1"/>
  <c r="J15" i="72"/>
  <c r="J16" i="72" s="1"/>
  <c r="K16" i="72" s="1"/>
  <c r="K19" i="72" s="1"/>
  <c r="K11" i="72"/>
  <c r="K3" i="72"/>
  <c r="F3" i="72"/>
  <c r="K2" i="72"/>
  <c r="F2" i="72"/>
  <c r="F1" i="72"/>
  <c r="K10" i="72" l="1"/>
  <c r="C26" i="47"/>
  <c r="K15" i="72"/>
  <c r="F3" i="71" l="1"/>
  <c r="F2" i="71"/>
  <c r="F1" i="71"/>
  <c r="I15" i="70"/>
  <c r="K15" i="70" s="1"/>
  <c r="F1" i="70"/>
  <c r="F2" i="70"/>
  <c r="F3" i="70"/>
  <c r="K2" i="58"/>
  <c r="F1" i="58"/>
  <c r="F2" i="58"/>
  <c r="F3" i="58"/>
  <c r="J16" i="64"/>
  <c r="K16" i="64" s="1"/>
  <c r="J19" i="44" s="1"/>
  <c r="J15" i="64"/>
  <c r="K11" i="64"/>
  <c r="F3" i="64"/>
  <c r="K2" i="64"/>
  <c r="F2" i="64"/>
  <c r="F1" i="64"/>
  <c r="J14" i="14"/>
  <c r="K14" i="14" s="1"/>
  <c r="K16" i="71" l="1"/>
  <c r="K15" i="71"/>
  <c r="I16" i="70"/>
  <c r="K16" i="70" s="1"/>
  <c r="J17" i="64"/>
  <c r="K17" i="64" s="1"/>
  <c r="K15" i="64"/>
  <c r="K20" i="64" l="1"/>
  <c r="K20" i="71"/>
  <c r="K20" i="70"/>
  <c r="K10" i="71" l="1"/>
  <c r="C20" i="76"/>
  <c r="C24" i="47"/>
  <c r="G24" i="47" s="1"/>
  <c r="K10" i="70"/>
  <c r="K10" i="64"/>
  <c r="H20" i="12"/>
  <c r="K39" i="12" s="1"/>
  <c r="E10" i="47" s="1"/>
  <c r="J27" i="12" l="1"/>
  <c r="J28" i="12" s="1"/>
  <c r="T18" i="19" l="1"/>
  <c r="G33" i="12"/>
  <c r="I35" i="12" s="1"/>
  <c r="G37" i="14" l="1"/>
  <c r="J37" i="14"/>
  <c r="B20" i="47"/>
  <c r="K16" i="58"/>
  <c r="K15" i="58"/>
  <c r="K17" i="58" l="1"/>
  <c r="K20" i="58" s="1"/>
  <c r="K10" i="58" l="1"/>
  <c r="J16" i="76"/>
  <c r="C16" i="76" s="1"/>
  <c r="C20" i="47"/>
  <c r="G20" i="47" s="1"/>
  <c r="F15" i="57" l="1"/>
  <c r="J15" i="57" s="1"/>
  <c r="K15" i="57" s="1"/>
  <c r="K11" i="57"/>
  <c r="F3" i="57"/>
  <c r="K2" i="57"/>
  <c r="F2" i="57"/>
  <c r="F1" i="57"/>
  <c r="J17" i="57" l="1"/>
  <c r="K17" i="57" s="1"/>
  <c r="K20" i="57" s="1"/>
  <c r="K10" i="57" l="1"/>
  <c r="G27" i="47" s="1"/>
  <c r="J27" i="76"/>
  <c r="C27" i="76" s="1"/>
  <c r="C29" i="47"/>
  <c r="K37" i="14"/>
  <c r="K3" i="14"/>
  <c r="K2" i="14"/>
  <c r="K3" i="19"/>
  <c r="F1" i="19"/>
  <c r="F2" i="19"/>
  <c r="F3" i="19"/>
  <c r="F1" i="12"/>
  <c r="F2" i="12"/>
  <c r="F3" i="12"/>
  <c r="G38" i="14" l="1"/>
  <c r="J38" i="14" s="1"/>
  <c r="K38" i="14" s="1"/>
  <c r="J21" i="14"/>
  <c r="K21" i="14" s="1"/>
  <c r="K5" i="36" l="1"/>
  <c r="K4" i="36"/>
  <c r="K3" i="36"/>
  <c r="K2" i="36"/>
  <c r="F3" i="36"/>
  <c r="F2" i="36"/>
  <c r="F1" i="36"/>
  <c r="F3" i="14"/>
  <c r="F2" i="14"/>
  <c r="F1" i="14"/>
  <c r="K2" i="19"/>
  <c r="J7" i="44" l="1"/>
  <c r="H7" i="44" l="1"/>
  <c r="G7" i="44"/>
  <c r="H16" i="44" l="1"/>
  <c r="K11" i="36"/>
  <c r="K11" i="14"/>
  <c r="K11" i="19"/>
  <c r="H15" i="44" l="1"/>
  <c r="C16" i="44" l="1"/>
  <c r="K16" i="44" s="1"/>
  <c r="H9" i="44" l="1"/>
  <c r="I24" i="44" l="1"/>
  <c r="C24" i="44" s="1"/>
  <c r="K24" i="44" s="1"/>
  <c r="C10" i="47" l="1"/>
  <c r="G10" i="47" s="1"/>
  <c r="K5" i="44" l="1"/>
  <c r="G14" i="44"/>
  <c r="C14" i="44" s="1"/>
  <c r="K14" i="44" s="1"/>
  <c r="C15" i="44" l="1"/>
  <c r="K15" i="44" s="1"/>
  <c r="G11" i="44" l="1"/>
  <c r="C11" i="44" s="1"/>
  <c r="K11" i="44" s="1"/>
  <c r="G13" i="44"/>
  <c r="C13" i="44" s="1"/>
  <c r="K13" i="44" s="1"/>
  <c r="G12" i="44" l="1"/>
  <c r="K17" i="36"/>
  <c r="K20" i="36" s="1"/>
  <c r="K26" i="36" s="1"/>
  <c r="J13" i="76" l="1"/>
  <c r="C13" i="76" s="1"/>
  <c r="C18" i="47"/>
  <c r="C12" i="44"/>
  <c r="K12" i="44" s="1"/>
  <c r="I9" i="44" l="1"/>
  <c r="G9" i="44" l="1"/>
  <c r="C9" i="44" s="1"/>
  <c r="K9" i="44" s="1"/>
  <c r="J20" i="44" l="1"/>
  <c r="C20" i="44" s="1"/>
  <c r="K20" i="44" s="1"/>
  <c r="C19" i="44"/>
  <c r="K19" i="44" s="1"/>
  <c r="G26" i="47"/>
  <c r="J22" i="44"/>
  <c r="K29" i="14"/>
  <c r="R15" i="19" l="1"/>
  <c r="T15" i="19" s="1"/>
  <c r="I7" i="44" s="1"/>
  <c r="J11" i="76"/>
  <c r="C11" i="76" s="1"/>
  <c r="J9" i="76"/>
  <c r="C9" i="76" s="1"/>
  <c r="C14" i="47"/>
  <c r="G14" i="47" s="1"/>
  <c r="K10" i="77"/>
  <c r="J8" i="76"/>
  <c r="C8" i="76" s="1"/>
  <c r="K17" i="14"/>
  <c r="C22" i="44"/>
  <c r="K22" i="44" s="1"/>
  <c r="K10" i="14" l="1"/>
  <c r="K39" i="14"/>
  <c r="C16" i="47"/>
  <c r="G16" i="47" s="1"/>
  <c r="K10" i="36"/>
  <c r="C7" i="44" l="1"/>
  <c r="K7" i="44" s="1"/>
  <c r="C13" i="47" l="1"/>
  <c r="G13" i="47" s="1"/>
  <c r="G32" i="47" s="1"/>
  <c r="K10" i="19"/>
  <c r="G33" i="47" l="1"/>
  <c r="G34" i="47" s="1"/>
  <c r="K34" i="47" s="1"/>
  <c r="K26" i="44"/>
</calcChain>
</file>

<file path=xl/sharedStrings.xml><?xml version="1.0" encoding="utf-8"?>
<sst xmlns="http://schemas.openxmlformats.org/spreadsheetml/2006/main" count="627" uniqueCount="201">
  <si>
    <t>FT</t>
  </si>
  <si>
    <t>LB</t>
  </si>
  <si>
    <t>CY</t>
  </si>
  <si>
    <t>EPOXY COATED REINFORCING STEEL</t>
  </si>
  <si>
    <t>LUMP</t>
  </si>
  <si>
    <t>SQ FT</t>
  </si>
  <si>
    <t>DESCRIPTION</t>
  </si>
  <si>
    <t>ITEM</t>
  </si>
  <si>
    <t>TOTAL</t>
  </si>
  <si>
    <t>PIERS</t>
  </si>
  <si>
    <t>SUPER.</t>
  </si>
  <si>
    <t>PORTIONS OF STRUCTURE REMOVED, OVER 20 FOOT SPAN, AS PER PLAN</t>
  </si>
  <si>
    <t>SY</t>
  </si>
  <si>
    <t>EACH</t>
  </si>
  <si>
    <t xml:space="preserve">Project: </t>
  </si>
  <si>
    <t xml:space="preserve">Date:  </t>
  </si>
  <si>
    <t xml:space="preserve">By:  </t>
  </si>
  <si>
    <t xml:space="preserve">Checked:  </t>
  </si>
  <si>
    <t>QUANTITY COMPUTATIONS</t>
  </si>
  <si>
    <t xml:space="preserve">DESCRIPTION:  </t>
  </si>
  <si>
    <t xml:space="preserve">ITEM NO.  </t>
  </si>
  <si>
    <t xml:space="preserve">QUANTITY  </t>
  </si>
  <si>
    <t xml:space="preserve">UNIT   </t>
  </si>
  <si>
    <t>Width (ft)</t>
  </si>
  <si>
    <t>Len (ft)</t>
  </si>
  <si>
    <t>#</t>
  </si>
  <si>
    <t>Total (CF)</t>
  </si>
  <si>
    <t>Total=</t>
  </si>
  <si>
    <t>Length (ft)</t>
  </si>
  <si>
    <t>Area (SF)</t>
  </si>
  <si>
    <t>assume</t>
  </si>
  <si>
    <t>Say =</t>
  </si>
  <si>
    <t xml:space="preserve"> </t>
  </si>
  <si>
    <t>TOTAL =</t>
  </si>
  <si>
    <t>Item</t>
  </si>
  <si>
    <t>1" PREFORMED EXPANSION JOINT FILLER</t>
  </si>
  <si>
    <t>SQ YD</t>
  </si>
  <si>
    <t>Approach Slab</t>
  </si>
  <si>
    <t>Slab Length (ft)</t>
  </si>
  <si>
    <t>Total (CY)</t>
  </si>
  <si>
    <t>Area (ft)</t>
  </si>
  <si>
    <t>Length along app. Slab (ft)</t>
  </si>
  <si>
    <t>Bridge:</t>
  </si>
  <si>
    <t>Total (SF)</t>
  </si>
  <si>
    <t>202E11203</t>
  </si>
  <si>
    <t>RIGHT</t>
  </si>
  <si>
    <t>LEFT</t>
  </si>
  <si>
    <t>Superstructure</t>
  </si>
  <si>
    <t>Perimeter (ft)</t>
  </si>
  <si>
    <t>CRUSHED AGGREGATE SLOPE PROTECTION</t>
  </si>
  <si>
    <t>Area (SY)</t>
  </si>
  <si>
    <t>SEALING OF CONCRETE SURFACES (EPOXY-URETHANE)</t>
  </si>
  <si>
    <t>2" PREFORMED EXPANSION JOINT FILLER</t>
  </si>
  <si>
    <t>Total (SY)</t>
  </si>
  <si>
    <t>SEMI-INTEGRAL ABUTMENT EXPANSION JOINT SEAL</t>
  </si>
  <si>
    <t>ITEM EXT.</t>
  </si>
  <si>
    <t>UNITS</t>
  </si>
  <si>
    <t>ABUTS.</t>
  </si>
  <si>
    <t>GENERAL</t>
  </si>
  <si>
    <t>Deck</t>
  </si>
  <si>
    <t xml:space="preserve">Total </t>
  </si>
  <si>
    <t>Piers</t>
  </si>
  <si>
    <t xml:space="preserve">Units </t>
  </si>
  <si>
    <t>Cost/Unit</t>
  </si>
  <si>
    <t>Total Cost</t>
  </si>
  <si>
    <t>TOTAL=</t>
  </si>
  <si>
    <t>Item Number</t>
  </si>
  <si>
    <t>Say=</t>
  </si>
  <si>
    <t>TYPE A INSTALLATION</t>
  </si>
  <si>
    <t>VANDAL PROTECTION FENCE, 6' STRAIGHT, COATED FABRIC, AS PER PLAN</t>
  </si>
  <si>
    <t>CCJ</t>
  </si>
  <si>
    <t>ELASTOMERIC BEARINGS WITH INTERNAL LAMINATES (10"x18"x2.87") AND LOAD PLATE (11"x19"x1.63") (NEOPRENE)</t>
  </si>
  <si>
    <t>ELASTOMERIC BEARINGS WITH INTERNAL LAMINATES (13"x21"x3.71") AND LOAD PLATE (14"x22"x1.50") (NEOPRENE)</t>
  </si>
  <si>
    <t>ELASTOMERIC BEARINGS WITH INTERNAL LAMINATES (13"x21"x3.71") AND LOAD PLATE (14"x22"x1.56") (NEOPRENE)</t>
  </si>
  <si>
    <t>509E10000</t>
  </si>
  <si>
    <t xml:space="preserve">TOTAL = </t>
  </si>
  <si>
    <t>COST/ UNIT</t>
  </si>
  <si>
    <t>CALCULATED BY GTB</t>
  </si>
  <si>
    <t>CHECKED BY RG</t>
  </si>
  <si>
    <t>DATE 11/4/2020</t>
  </si>
  <si>
    <t>DATE 12/17/2020</t>
  </si>
  <si>
    <t>LAK-002-1677</t>
  </si>
  <si>
    <t>TOTAL COST</t>
  </si>
  <si>
    <t>Designed:</t>
  </si>
  <si>
    <t>Date:</t>
  </si>
  <si>
    <t>Checked:</t>
  </si>
  <si>
    <t>LAK-002-1677 ESTIMATED QUANTITIES - ALTERNATIVE 1, SUPERSTRUCTURE REPLACEMENT, 5 BEAM LINES</t>
  </si>
  <si>
    <t>Client:</t>
  </si>
  <si>
    <t>Project:</t>
  </si>
  <si>
    <t xml:space="preserve">Designed:  </t>
  </si>
  <si>
    <t>REINFORCED CONCRETE APPROACH SLABS(T=15")</t>
  </si>
  <si>
    <t>Approach slab</t>
  </si>
  <si>
    <t>848E20000</t>
  </si>
  <si>
    <t>ODOT District 6</t>
  </si>
  <si>
    <t xml:space="preserve">Total = </t>
  </si>
  <si>
    <t>Left and Right Parapets</t>
  </si>
  <si>
    <t>Bridge Parapet Area (SF)</t>
  </si>
  <si>
    <t>Total (LBS)</t>
  </si>
  <si>
    <t>Total (LB)</t>
  </si>
  <si>
    <t>Vol (CY)</t>
  </si>
  <si>
    <t>(price higher due to hand chipping around existing deck r/f)</t>
  </si>
  <si>
    <t>Deck and Parapet Removal</t>
  </si>
  <si>
    <t>%</t>
  </si>
  <si>
    <t>HAND CHIPPING</t>
  </si>
  <si>
    <t>assume 15% hand chipping</t>
  </si>
  <si>
    <t xml:space="preserve">848E50000 </t>
  </si>
  <si>
    <t>SURFACE PREPARATION USING HYDRODEMOLITION</t>
  </si>
  <si>
    <t>RAILING (TWIN STEEL TUBE)</t>
  </si>
  <si>
    <t>Bridge Railing</t>
  </si>
  <si>
    <t>ft</t>
  </si>
  <si>
    <t>Bridge</t>
  </si>
  <si>
    <t>Area (sqft)</t>
  </si>
  <si>
    <t>DEL-229-0021</t>
  </si>
  <si>
    <t xml:space="preserve"> Volume from Existing Plans</t>
  </si>
  <si>
    <t>Cost=</t>
  </si>
  <si>
    <t>bridge deck/deck edge</t>
  </si>
  <si>
    <t>Railing Removal</t>
  </si>
  <si>
    <t>COST</t>
  </si>
  <si>
    <t>DEL-229-0.930</t>
  </si>
  <si>
    <t>Deck edge</t>
  </si>
  <si>
    <t>Abutment Removal</t>
  </si>
  <si>
    <t>SF</t>
  </si>
  <si>
    <t>RAILING (THREE STEEL TUBE BRIDGE RAILING)</t>
  </si>
  <si>
    <t>517E70100</t>
  </si>
  <si>
    <t>Abutment</t>
  </si>
  <si>
    <t>EA</t>
  </si>
  <si>
    <t xml:space="preserve">Rear </t>
  </si>
  <si>
    <t>Forward</t>
  </si>
  <si>
    <t>PATCHING CONCRETE SURFACES WITH TROWELABLE MORTAR</t>
  </si>
  <si>
    <t>843E50000</t>
  </si>
  <si>
    <t>50% Increase</t>
  </si>
  <si>
    <t>Assume 10% needs to be patched</t>
  </si>
  <si>
    <t>PATCHING CONCRETE STRUCTURE</t>
  </si>
  <si>
    <t>519E11100</t>
  </si>
  <si>
    <t xml:space="preserve">25% Contingency = </t>
  </si>
  <si>
    <t>SUPERPLASTICIZED DENSE CONCRETE OVERLAY USING HYDRODEMOLITION (2 1/4 THICK)</t>
  </si>
  <si>
    <t>848E10200</t>
  </si>
  <si>
    <t>80/SY</t>
  </si>
  <si>
    <t>202E23500</t>
  </si>
  <si>
    <t>WEARING COURSE REMOVED</t>
  </si>
  <si>
    <t>GUARDRAIL, TYPE MGS</t>
  </si>
  <si>
    <t>606E15050</t>
  </si>
  <si>
    <t>Bridge Approach</t>
  </si>
  <si>
    <t>MGS BRIDGE TERMINAL ASSEMBLY, TYPE 1</t>
  </si>
  <si>
    <t>606E35002</t>
  </si>
  <si>
    <t>MGS Railing</t>
  </si>
  <si>
    <t>Bridge Terminal Assemblies</t>
  </si>
  <si>
    <t>wearing course removed from approach slabs</t>
  </si>
  <si>
    <t>(6+3)x1=</t>
  </si>
  <si>
    <t>9x1.5=13.5</t>
  </si>
  <si>
    <t>Abutments</t>
  </si>
  <si>
    <t>511E32210</t>
  </si>
  <si>
    <t xml:space="preserve">CLASS QC2 CONCRETE, SUPERSTRUCTURE </t>
  </si>
  <si>
    <t>DEL-229-1.490 Quantity Estimate</t>
  </si>
  <si>
    <t>sf cost =</t>
  </si>
  <si>
    <t>bridge area =</t>
  </si>
  <si>
    <t>not 17</t>
  </si>
  <si>
    <t>not 27.5</t>
  </si>
  <si>
    <t>Edge</t>
  </si>
  <si>
    <t>MS</t>
  </si>
  <si>
    <t>NOT CHECKED</t>
  </si>
  <si>
    <t>NOT CHECKED, WILL NEED TO BE UPDATED AFTER BRIDGE IS EXAMINED</t>
  </si>
  <si>
    <t>IN THE FIELD</t>
  </si>
  <si>
    <t>ESTIMATED QUANTITIES</t>
  </si>
  <si>
    <t>CALCULATED BY GLA</t>
  </si>
  <si>
    <t>SHT. REF.</t>
  </si>
  <si>
    <t>STRUCTURE FILE NUMBER 2102765</t>
  </si>
  <si>
    <t>CONCRETE REINFORCEMENT, REPLACEMENT OF EXISTING CONCRETE REINFORCEMENT, AS PER PLAN</t>
  </si>
  <si>
    <t>SPECIAL - STEEL DRIP STRIP</t>
  </si>
  <si>
    <t>PATCHING CONCRETE STRUCTURE, AS PER PLAN</t>
  </si>
  <si>
    <t>SUPERPLASTICIZED DENSE CONCRETE OVERLAY USING HYDRODEMOLITION (1 3/4" THICK)</t>
  </si>
  <si>
    <t>SURFACE PREPARATION USING HYDRODEMOLITION (XX" NOMINAL THICKNESS)</t>
  </si>
  <si>
    <t>SUPERPLASTICIZED DENSE CONCRETE OVERLAY (VARIABLE THICKNESS), MATERIAL ONLY</t>
  </si>
  <si>
    <t xml:space="preserve">HAND CHIPPING </t>
  </si>
  <si>
    <t>TEST SLAB</t>
  </si>
  <si>
    <t>FULL DEPTH REPAIR, AS PER PLAN</t>
  </si>
  <si>
    <t>CLASS QC2 CONCRETE, SUPERSTRUCTURE</t>
  </si>
  <si>
    <t>Estimate</t>
  </si>
  <si>
    <t>509E20001</t>
  </si>
  <si>
    <t># posts</t>
  </si>
  <si>
    <t>Sides</t>
  </si>
  <si>
    <t>length(ft)</t>
  </si>
  <si>
    <t>518E22300</t>
  </si>
  <si>
    <t>Area (sy)</t>
  </si>
  <si>
    <t>Depth (in)</t>
  </si>
  <si>
    <t>848E50201</t>
  </si>
  <si>
    <t>% Hand Chipping</t>
  </si>
  <si>
    <t>SURFACE PREPARATION USING HYDRODEMOLITION (1" NOMINAL THICKNESS)</t>
  </si>
  <si>
    <t>Stage 1</t>
  </si>
  <si>
    <t>WEARING SURFACE REMOVED</t>
  </si>
  <si>
    <t>CHECKED BY SB</t>
  </si>
  <si>
    <t>DATE 10/16/2024</t>
  </si>
  <si>
    <t>DATE 10/23/2024</t>
  </si>
  <si>
    <t>SEALING OF CONCRETE SURFACES (NON-EPOXY)</t>
  </si>
  <si>
    <t>512E10050</t>
  </si>
  <si>
    <t>2, 4</t>
  </si>
  <si>
    <t>CONCRETE REPAIR BY EPOXY INJECTION</t>
  </si>
  <si>
    <t>ROCK CHANNEL PROTECTION, TYPE B WITH FILTER</t>
  </si>
  <si>
    <t>EPOXY COATED STEEL REINFORCEMENT</t>
  </si>
  <si>
    <t>PART.</t>
  </si>
  <si>
    <t>01/STR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</si>
</sst>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  <numFmt numFmtId="165" formatCode="&quot;$&quot;#,##0"/>
    <numFmt numFmtId="166" formatCode="0.0"/>
    <numFmt numFmtId="167" formatCode="mm/dd/yy_)"/>
    <numFmt numFmtId="168" formatCode="m/d/yy"/>
    <numFmt numFmtId="169" formatCode="0.00000"/>
    <numFmt numFmtId="170" formatCode="0.0000"/>
  </numFmts>
  <fonts count="2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i/>
      <sz val="10"/>
      <name val="Arial"/>
      <family val="2"/>
    </font>
    <font>
      <b/>
      <i/>
      <u/>
      <sz val="10"/>
      <name val="Arial"/>
      <family val="2"/>
    </font>
    <font>
      <b/>
      <sz val="12"/>
      <name val="Times New Roman"/>
      <family val="1"/>
    </font>
    <font>
      <strike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sz val="10"/>
      <color rgb="FFFF0000"/>
      <name val="Arial"/>
      <family val="2"/>
    </font>
    <font>
      <b/>
      <i/>
      <sz val="10"/>
      <name val="Calibri"/>
      <family val="2"/>
      <scheme val="minor"/>
    </font>
    <font>
      <i/>
      <sz val="10"/>
      <name val="Calibri"/>
      <family val="2"/>
      <scheme val="minor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medium">
        <color indexed="8"/>
      </right>
      <top/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4">
    <xf numFmtId="0" fontId="0" fillId="0" borderId="0"/>
    <xf numFmtId="44" fontId="13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4" fillId="0" borderId="0"/>
    <xf numFmtId="0" fontId="7" fillId="0" borderId="0"/>
    <xf numFmtId="0" fontId="4" fillId="0" borderId="0"/>
    <xf numFmtId="44" fontId="17" fillId="0" borderId="0" applyFont="0" applyFill="0" applyBorder="0" applyAlignment="0" applyProtection="0"/>
    <xf numFmtId="0" fontId="2" fillId="0" borderId="0"/>
    <xf numFmtId="0" fontId="1" fillId="0" borderId="0"/>
    <xf numFmtId="9" fontId="22" fillId="0" borderId="0" applyFont="0" applyFill="0" applyBorder="0" applyAlignment="0" applyProtection="0"/>
  </cellStyleXfs>
  <cellXfs count="515">
    <xf numFmtId="0" fontId="0" fillId="0" borderId="0" xfId="0"/>
    <xf numFmtId="0" fontId="4" fillId="0" borderId="0" xfId="0" applyFont="1"/>
    <xf numFmtId="0" fontId="0" fillId="0" borderId="0" xfId="0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3" fillId="0" borderId="0" xfId="0" applyFont="1" applyAlignment="1">
      <alignment horizontal="center"/>
    </xf>
    <xf numFmtId="0" fontId="0" fillId="0" borderId="0" xfId="0" applyAlignment="1">
      <alignment horizontal="right"/>
    </xf>
    <xf numFmtId="2" fontId="0" fillId="0" borderId="0" xfId="0" applyNumberFormat="1" applyAlignment="1">
      <alignment horizontal="center"/>
    </xf>
    <xf numFmtId="0" fontId="7" fillId="0" borderId="5" xfId="8" applyBorder="1"/>
    <xf numFmtId="0" fontId="7" fillId="0" borderId="6" xfId="8" applyBorder="1"/>
    <xf numFmtId="0" fontId="3" fillId="0" borderId="6" xfId="8" quotePrefix="1" applyFont="1" applyBorder="1" applyAlignment="1">
      <alignment horizontal="right" vertical="center"/>
    </xf>
    <xf numFmtId="0" fontId="3" fillId="0" borderId="6" xfId="8" applyFont="1" applyBorder="1"/>
    <xf numFmtId="0" fontId="3" fillId="0" borderId="6" xfId="8" quotePrefix="1" applyFont="1" applyBorder="1" applyAlignment="1">
      <alignment horizontal="left" vertical="center"/>
    </xf>
    <xf numFmtId="0" fontId="4" fillId="0" borderId="6" xfId="8" applyFont="1" applyBorder="1"/>
    <xf numFmtId="0" fontId="7" fillId="0" borderId="11" xfId="8" applyBorder="1"/>
    <xf numFmtId="0" fontId="7" fillId="0" borderId="6" xfId="8" applyBorder="1" applyAlignment="1">
      <alignment horizontal="right"/>
    </xf>
    <xf numFmtId="0" fontId="7" fillId="0" borderId="1" xfId="8" applyBorder="1"/>
    <xf numFmtId="0" fontId="7" fillId="0" borderId="0" xfId="8"/>
    <xf numFmtId="0" fontId="4" fillId="0" borderId="0" xfId="8" applyFont="1"/>
    <xf numFmtId="0" fontId="3" fillId="0" borderId="0" xfId="8" applyFont="1" applyAlignment="1">
      <alignment horizontal="left"/>
    </xf>
    <xf numFmtId="0" fontId="3" fillId="0" borderId="0" xfId="8" quotePrefix="1" applyFont="1" applyAlignment="1">
      <alignment horizontal="left" vertical="center"/>
    </xf>
    <xf numFmtId="0" fontId="7" fillId="0" borderId="12" xfId="8" applyBorder="1"/>
    <xf numFmtId="0" fontId="7" fillId="0" borderId="0" xfId="8" applyAlignment="1">
      <alignment horizontal="right"/>
    </xf>
    <xf numFmtId="0" fontId="3" fillId="0" borderId="0" xfId="8" applyFont="1"/>
    <xf numFmtId="0" fontId="7" fillId="0" borderId="0" xfId="8" applyAlignment="1">
      <alignment horizontal="left" vertical="center"/>
    </xf>
    <xf numFmtId="0" fontId="6" fillId="0" borderId="0" xfId="8" applyFont="1" applyAlignment="1">
      <alignment horizontal="left" vertical="center"/>
    </xf>
    <xf numFmtId="0" fontId="7" fillId="0" borderId="7" xfId="8" applyBorder="1"/>
    <xf numFmtId="0" fontId="7" fillId="0" borderId="3" xfId="8" applyBorder="1"/>
    <xf numFmtId="0" fontId="7" fillId="0" borderId="14" xfId="8" applyBorder="1"/>
    <xf numFmtId="0" fontId="7" fillId="0" borderId="4" xfId="8" applyBorder="1"/>
    <xf numFmtId="1" fontId="4" fillId="0" borderId="15" xfId="8" applyNumberFormat="1" applyFont="1" applyBorder="1" applyAlignment="1">
      <alignment horizontal="center"/>
    </xf>
    <xf numFmtId="166" fontId="7" fillId="0" borderId="0" xfId="8" applyNumberFormat="1"/>
    <xf numFmtId="0" fontId="7" fillId="0" borderId="0" xfId="8" applyAlignment="1">
      <alignment horizontal="center"/>
    </xf>
    <xf numFmtId="166" fontId="4" fillId="0" borderId="0" xfId="8" applyNumberFormat="1" applyFont="1" applyAlignment="1">
      <alignment horizontal="center"/>
    </xf>
    <xf numFmtId="166" fontId="3" fillId="0" borderId="0" xfId="8" applyNumberFormat="1" applyFont="1"/>
    <xf numFmtId="0" fontId="8" fillId="0" borderId="1" xfId="5" applyBorder="1" applyAlignment="1" applyProtection="1"/>
    <xf numFmtId="166" fontId="3" fillId="0" borderId="0" xfId="8" applyNumberFormat="1" applyFont="1" applyAlignment="1">
      <alignment horizontal="center"/>
    </xf>
    <xf numFmtId="0" fontId="7" fillId="0" borderId="0" xfId="8" applyAlignment="1">
      <alignment horizontal="left" inden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wrapText="1"/>
    </xf>
    <xf numFmtId="2" fontId="4" fillId="0" borderId="8" xfId="8" quotePrefix="1" applyNumberFormat="1" applyFont="1" applyBorder="1" applyAlignment="1">
      <alignment horizontal="center" vertical="center"/>
    </xf>
    <xf numFmtId="0" fontId="3" fillId="0" borderId="0" xfId="8" applyFont="1" applyAlignment="1">
      <alignment horizontal="center"/>
    </xf>
    <xf numFmtId="0" fontId="1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49" fontId="4" fillId="0" borderId="15" xfId="8" applyNumberFormat="1" applyFont="1" applyBorder="1" applyAlignment="1">
      <alignment horizontal="center"/>
    </xf>
    <xf numFmtId="0" fontId="10" fillId="0" borderId="0" xfId="8" applyFont="1"/>
    <xf numFmtId="0" fontId="4" fillId="0" borderId="0" xfId="8" applyFont="1" applyAlignment="1">
      <alignment horizontal="center"/>
    </xf>
    <xf numFmtId="0" fontId="4" fillId="0" borderId="0" xfId="7"/>
    <xf numFmtId="0" fontId="4" fillId="0" borderId="0" xfId="7" applyAlignment="1">
      <alignment horizontal="center"/>
    </xf>
    <xf numFmtId="0" fontId="4" fillId="0" borderId="5" xfId="9" applyBorder="1"/>
    <xf numFmtId="0" fontId="4" fillId="0" borderId="6" xfId="9" applyBorder="1"/>
    <xf numFmtId="0" fontId="3" fillId="0" borderId="6" xfId="9" quotePrefix="1" applyFont="1" applyBorder="1" applyAlignment="1">
      <alignment horizontal="left" vertical="center"/>
    </xf>
    <xf numFmtId="0" fontId="4" fillId="0" borderId="6" xfId="9" applyBorder="1" applyAlignment="1">
      <alignment horizontal="right"/>
    </xf>
    <xf numFmtId="0" fontId="4" fillId="0" borderId="1" xfId="9" applyBorder="1"/>
    <xf numFmtId="0" fontId="4" fillId="0" borderId="0" xfId="9"/>
    <xf numFmtId="0" fontId="4" fillId="0" borderId="0" xfId="9" applyAlignment="1">
      <alignment horizontal="right"/>
    </xf>
    <xf numFmtId="0" fontId="4" fillId="0" borderId="15" xfId="9" applyBorder="1"/>
    <xf numFmtId="0" fontId="3" fillId="0" borderId="0" xfId="9" applyFont="1"/>
    <xf numFmtId="166" fontId="3" fillId="0" borderId="0" xfId="9" applyNumberFormat="1" applyFont="1" applyAlignment="1">
      <alignment horizontal="center"/>
    </xf>
    <xf numFmtId="11" fontId="12" fillId="0" borderId="0" xfId="6" applyNumberFormat="1" applyFont="1" applyAlignment="1">
      <alignment horizontal="center"/>
    </xf>
    <xf numFmtId="0" fontId="13" fillId="0" borderId="0" xfId="6" applyAlignment="1">
      <alignment horizontal="left"/>
    </xf>
    <xf numFmtId="0" fontId="13" fillId="0" borderId="0" xfId="6" applyAlignment="1">
      <alignment horizontal="center"/>
    </xf>
    <xf numFmtId="1" fontId="13" fillId="0" borderId="0" xfId="6" applyNumberFormat="1" applyAlignment="1">
      <alignment horizontal="center"/>
    </xf>
    <xf numFmtId="2" fontId="4" fillId="0" borderId="6" xfId="8" quotePrefix="1" applyNumberFormat="1" applyFont="1" applyBorder="1" applyAlignment="1">
      <alignment horizontal="center" vertical="center"/>
    </xf>
    <xf numFmtId="0" fontId="7" fillId="0" borderId="8" xfId="8" applyBorder="1" applyAlignment="1">
      <alignment horizontal="centerContinuous" vertical="center"/>
    </xf>
    <xf numFmtId="0" fontId="7" fillId="0" borderId="2" xfId="8" applyBorder="1" applyAlignment="1">
      <alignment horizontal="centerContinuous" vertical="center"/>
    </xf>
    <xf numFmtId="0" fontId="13" fillId="0" borderId="9" xfId="6" applyBorder="1" applyAlignment="1">
      <alignment horizontal="center"/>
    </xf>
    <xf numFmtId="1" fontId="13" fillId="0" borderId="9" xfId="6" applyNumberFormat="1" applyBorder="1" applyAlignment="1">
      <alignment horizontal="center"/>
    </xf>
    <xf numFmtId="0" fontId="4" fillId="0" borderId="15" xfId="8" applyFont="1" applyBorder="1" applyAlignment="1">
      <alignment horizontal="center" vertical="center"/>
    </xf>
    <xf numFmtId="0" fontId="4" fillId="0" borderId="13" xfId="8" applyFont="1" applyBorder="1" applyAlignment="1">
      <alignment horizontal="center" vertical="center"/>
    </xf>
    <xf numFmtId="0" fontId="0" fillId="0" borderId="8" xfId="0" applyBorder="1"/>
    <xf numFmtId="0" fontId="0" fillId="0" borderId="1" xfId="0" applyBorder="1"/>
    <xf numFmtId="167" fontId="7" fillId="0" borderId="0" xfId="8" applyNumberFormat="1"/>
    <xf numFmtId="0" fontId="3" fillId="0" borderId="1" xfId="8" applyFont="1" applyBorder="1"/>
    <xf numFmtId="0" fontId="4" fillId="0" borderId="0" xfId="8" applyFont="1" applyAlignment="1">
      <alignment horizontal="right"/>
    </xf>
    <xf numFmtId="0" fontId="0" fillId="0" borderId="1" xfId="0" applyBorder="1" applyAlignment="1">
      <alignment horizontal="right" wrapText="1"/>
    </xf>
    <xf numFmtId="0" fontId="0" fillId="0" borderId="0" xfId="0" applyAlignment="1">
      <alignment horizontal="right" wrapText="1"/>
    </xf>
    <xf numFmtId="164" fontId="7" fillId="0" borderId="0" xfId="8" applyNumberFormat="1" applyAlignment="1">
      <alignment horizontal="right" indent="1"/>
    </xf>
    <xf numFmtId="164" fontId="7" fillId="0" borderId="0" xfId="8" applyNumberForma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2" xfId="0" applyFont="1" applyBorder="1"/>
    <xf numFmtId="0" fontId="4" fillId="0" borderId="0" xfId="0" applyFont="1" applyAlignment="1">
      <alignment horizontal="right"/>
    </xf>
    <xf numFmtId="0" fontId="0" fillId="0" borderId="7" xfId="0" applyBorder="1"/>
    <xf numFmtId="0" fontId="3" fillId="0" borderId="3" xfId="0" applyFont="1" applyBorder="1"/>
    <xf numFmtId="165" fontId="3" fillId="0" borderId="3" xfId="0" applyNumberFormat="1" applyFont="1" applyBorder="1"/>
    <xf numFmtId="0" fontId="11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/>
    </xf>
    <xf numFmtId="0" fontId="4" fillId="0" borderId="1" xfId="0" applyFont="1" applyBorder="1"/>
    <xf numFmtId="0" fontId="7" fillId="0" borderId="19" xfId="8" applyBorder="1"/>
    <xf numFmtId="0" fontId="0" fillId="0" borderId="19" xfId="0" applyBorder="1"/>
    <xf numFmtId="167" fontId="4" fillId="0" borderId="0" xfId="9" applyNumberFormat="1"/>
    <xf numFmtId="0" fontId="4" fillId="0" borderId="0" xfId="9" applyAlignment="1">
      <alignment horizontal="center"/>
    </xf>
    <xf numFmtId="0" fontId="4" fillId="0" borderId="8" xfId="9" applyBorder="1"/>
    <xf numFmtId="0" fontId="4" fillId="0" borderId="1" xfId="7" applyBorder="1"/>
    <xf numFmtId="0" fontId="4" fillId="0" borderId="19" xfId="9" applyBorder="1"/>
    <xf numFmtId="0" fontId="4" fillId="0" borderId="7" xfId="7" applyBorder="1"/>
    <xf numFmtId="0" fontId="4" fillId="0" borderId="4" xfId="7" applyBorder="1"/>
    <xf numFmtId="0" fontId="7" fillId="0" borderId="7" xfId="8" applyBorder="1" applyAlignment="1">
      <alignment horizontal="left" indent="1"/>
    </xf>
    <xf numFmtId="166" fontId="3" fillId="0" borderId="3" xfId="0" applyNumberFormat="1" applyFont="1" applyBorder="1" applyAlignment="1">
      <alignment horizontal="center"/>
    </xf>
    <xf numFmtId="0" fontId="4" fillId="0" borderId="0" xfId="7" applyAlignment="1">
      <alignment horizontal="center" vertical="center"/>
    </xf>
    <xf numFmtId="0" fontId="4" fillId="0" borderId="31" xfId="7" applyBorder="1" applyAlignment="1">
      <alignment horizontal="center" vertical="center"/>
    </xf>
    <xf numFmtId="0" fontId="4" fillId="0" borderId="10" xfId="7" applyBorder="1" applyAlignment="1">
      <alignment horizontal="center" vertical="center"/>
    </xf>
    <xf numFmtId="0" fontId="4" fillId="0" borderId="10" xfId="7" applyBorder="1" applyAlignment="1">
      <alignment horizontal="left" vertical="center"/>
    </xf>
    <xf numFmtId="1" fontId="4" fillId="0" borderId="10" xfId="7" applyNumberFormat="1" applyBorder="1" applyAlignment="1">
      <alignment horizontal="center" vertical="center"/>
    </xf>
    <xf numFmtId="0" fontId="4" fillId="0" borderId="3" xfId="9" applyBorder="1" applyAlignment="1">
      <alignment horizontal="right"/>
    </xf>
    <xf numFmtId="0" fontId="3" fillId="0" borderId="0" xfId="8" applyFont="1" applyAlignment="1">
      <alignment horizontal="right"/>
    </xf>
    <xf numFmtId="0" fontId="7" fillId="0" borderId="0" xfId="8" applyAlignment="1">
      <alignment horizontal="right" vertical="center"/>
    </xf>
    <xf numFmtId="0" fontId="3" fillId="0" borderId="6" xfId="9" quotePrefix="1" applyFont="1" applyBorder="1" applyAlignment="1">
      <alignment horizontal="right" vertical="center"/>
    </xf>
    <xf numFmtId="0" fontId="4" fillId="0" borderId="7" xfId="9" applyBorder="1"/>
    <xf numFmtId="0" fontId="4" fillId="0" borderId="3" xfId="9" applyBorder="1"/>
    <xf numFmtId="0" fontId="4" fillId="0" borderId="4" xfId="9" applyBorder="1"/>
    <xf numFmtId="0" fontId="0" fillId="0" borderId="37" xfId="0" applyBorder="1" applyAlignment="1">
      <alignment horizontal="center"/>
    </xf>
    <xf numFmtId="1" fontId="0" fillId="0" borderId="37" xfId="0" applyNumberFormat="1" applyBorder="1" applyAlignment="1">
      <alignment horizontal="center"/>
    </xf>
    <xf numFmtId="0" fontId="4" fillId="0" borderId="37" xfId="0" applyFont="1" applyBorder="1" applyAlignment="1">
      <alignment horizontal="center"/>
    </xf>
    <xf numFmtId="165" fontId="3" fillId="0" borderId="0" xfId="0" applyNumberFormat="1" applyFont="1" applyAlignment="1">
      <alignment horizontal="center"/>
    </xf>
    <xf numFmtId="166" fontId="4" fillId="0" borderId="0" xfId="9" applyNumberFormat="1" applyAlignment="1">
      <alignment horizontal="center"/>
    </xf>
    <xf numFmtId="0" fontId="0" fillId="0" borderId="41" xfId="0" applyBorder="1" applyAlignment="1">
      <alignment horizontal="center"/>
    </xf>
    <xf numFmtId="0" fontId="3" fillId="0" borderId="0" xfId="9" applyFont="1" applyAlignment="1">
      <alignment horizontal="center"/>
    </xf>
    <xf numFmtId="0" fontId="4" fillId="0" borderId="7" xfId="9" applyBorder="1" applyAlignment="1">
      <alignment horizontal="left" indent="1"/>
    </xf>
    <xf numFmtId="0" fontId="0" fillId="0" borderId="6" xfId="0" applyBorder="1"/>
    <xf numFmtId="0" fontId="7" fillId="0" borderId="5" xfId="8" applyBorder="1" applyAlignment="1">
      <alignment horizontal="right"/>
    </xf>
    <xf numFmtId="0" fontId="13" fillId="0" borderId="16" xfId="6" applyBorder="1" applyAlignment="1">
      <alignment horizontal="center"/>
    </xf>
    <xf numFmtId="0" fontId="13" fillId="0" borderId="44" xfId="6" applyBorder="1" applyAlignment="1">
      <alignment horizontal="left"/>
    </xf>
    <xf numFmtId="0" fontId="13" fillId="0" borderId="1" xfId="6" applyBorder="1" applyAlignment="1">
      <alignment horizontal="center"/>
    </xf>
    <xf numFmtId="0" fontId="4" fillId="0" borderId="42" xfId="8" applyFont="1" applyBorder="1" applyAlignment="1">
      <alignment horizontal="center" vertical="center"/>
    </xf>
    <xf numFmtId="168" fontId="7" fillId="0" borderId="42" xfId="8" applyNumberFormat="1" applyBorder="1" applyAlignment="1">
      <alignment horizontal="center" vertical="center"/>
    </xf>
    <xf numFmtId="0" fontId="4" fillId="0" borderId="3" xfId="0" applyFont="1" applyBorder="1"/>
    <xf numFmtId="0" fontId="4" fillId="0" borderId="4" xfId="0" applyFont="1" applyBorder="1"/>
    <xf numFmtId="49" fontId="4" fillId="0" borderId="33" xfId="7" applyNumberFormat="1" applyBorder="1" applyAlignment="1">
      <alignment horizontal="center" vertical="center"/>
    </xf>
    <xf numFmtId="0" fontId="4" fillId="0" borderId="43" xfId="7" applyBorder="1" applyAlignment="1">
      <alignment horizontal="center" vertical="center"/>
    </xf>
    <xf numFmtId="14" fontId="7" fillId="0" borderId="15" xfId="8" applyNumberFormat="1" applyBorder="1" applyAlignment="1">
      <alignment horizontal="center" vertical="center"/>
    </xf>
    <xf numFmtId="14" fontId="7" fillId="0" borderId="2" xfId="8" applyNumberFormat="1" applyBorder="1" applyAlignment="1">
      <alignment horizontal="center" vertical="center"/>
    </xf>
    <xf numFmtId="168" fontId="7" fillId="0" borderId="0" xfId="8" applyNumberFormat="1" applyAlignment="1">
      <alignment horizontal="center" vertical="center"/>
    </xf>
    <xf numFmtId="0" fontId="0" fillId="0" borderId="0" xfId="8" applyFont="1" applyAlignment="1">
      <alignment horizontal="center" vertical="center"/>
    </xf>
    <xf numFmtId="0" fontId="7" fillId="0" borderId="0" xfId="8" applyAlignment="1">
      <alignment horizontal="center" vertical="center"/>
    </xf>
    <xf numFmtId="0" fontId="5" fillId="0" borderId="0" xfId="6" applyFont="1" applyAlignment="1">
      <alignment horizontal="center"/>
    </xf>
    <xf numFmtId="0" fontId="4" fillId="0" borderId="45" xfId="8" applyFont="1" applyBorder="1" applyAlignment="1">
      <alignment horizontal="center"/>
    </xf>
    <xf numFmtId="168" fontId="7" fillId="0" borderId="2" xfId="8" applyNumberFormat="1" applyBorder="1" applyAlignment="1">
      <alignment horizontal="center" vertical="center"/>
    </xf>
    <xf numFmtId="0" fontId="4" fillId="0" borderId="2" xfId="8" applyFont="1" applyBorder="1" applyAlignment="1">
      <alignment horizontal="center" vertical="center"/>
    </xf>
    <xf numFmtId="1" fontId="13" fillId="0" borderId="2" xfId="6" applyNumberFormat="1" applyBorder="1" applyAlignment="1">
      <alignment horizontal="center"/>
    </xf>
    <xf numFmtId="11" fontId="12" fillId="0" borderId="1" xfId="6" applyNumberFormat="1" applyFont="1" applyBorder="1" applyAlignment="1">
      <alignment horizontal="center"/>
    </xf>
    <xf numFmtId="1" fontId="4" fillId="0" borderId="45" xfId="8" applyNumberFormat="1" applyFont="1" applyBorder="1" applyAlignment="1">
      <alignment horizontal="center"/>
    </xf>
    <xf numFmtId="49" fontId="4" fillId="0" borderId="42" xfId="8" applyNumberFormat="1" applyFont="1" applyBorder="1" applyAlignment="1">
      <alignment horizontal="center"/>
    </xf>
    <xf numFmtId="1" fontId="4" fillId="0" borderId="46" xfId="8" applyNumberFormat="1" applyFont="1" applyBorder="1" applyAlignment="1">
      <alignment horizontal="center"/>
    </xf>
    <xf numFmtId="0" fontId="4" fillId="0" borderId="46" xfId="8" applyFont="1" applyBorder="1" applyAlignment="1">
      <alignment horizontal="center"/>
    </xf>
    <xf numFmtId="0" fontId="14" fillId="0" borderId="0" xfId="6" applyFont="1" applyAlignment="1">
      <alignment horizontal="center"/>
    </xf>
    <xf numFmtId="0" fontId="14" fillId="0" borderId="0" xfId="6" applyFont="1" applyAlignment="1">
      <alignment horizontal="right"/>
    </xf>
    <xf numFmtId="1" fontId="14" fillId="0" borderId="0" xfId="6" applyNumberFormat="1" applyFont="1" applyAlignment="1">
      <alignment horizontal="center"/>
    </xf>
    <xf numFmtId="2" fontId="14" fillId="0" borderId="0" xfId="6" applyNumberFormat="1" applyFont="1" applyAlignment="1">
      <alignment horizontal="center"/>
    </xf>
    <xf numFmtId="1" fontId="14" fillId="0" borderId="0" xfId="6" applyNumberFormat="1" applyFont="1" applyAlignment="1">
      <alignment horizontal="right"/>
    </xf>
    <xf numFmtId="0" fontId="14" fillId="0" borderId="3" xfId="6" applyFont="1" applyBorder="1" applyAlignment="1">
      <alignment horizontal="center"/>
    </xf>
    <xf numFmtId="0" fontId="15" fillId="0" borderId="3" xfId="6" applyFont="1" applyBorder="1" applyAlignment="1">
      <alignment horizontal="center"/>
    </xf>
    <xf numFmtId="167" fontId="4" fillId="0" borderId="0" xfId="8" applyNumberFormat="1" applyFont="1"/>
    <xf numFmtId="1" fontId="14" fillId="0" borderId="1" xfId="6" applyNumberFormat="1" applyFont="1" applyBorder="1" applyAlignment="1">
      <alignment horizontal="center"/>
    </xf>
    <xf numFmtId="0" fontId="14" fillId="0" borderId="0" xfId="6" applyFont="1"/>
    <xf numFmtId="0" fontId="14" fillId="0" borderId="2" xfId="6" applyFont="1" applyBorder="1" applyAlignment="1">
      <alignment horizontal="left"/>
    </xf>
    <xf numFmtId="0" fontId="14" fillId="0" borderId="1" xfId="6" applyFont="1" applyBorder="1" applyAlignment="1">
      <alignment horizontal="center"/>
    </xf>
    <xf numFmtId="0" fontId="15" fillId="0" borderId="0" xfId="6" applyFont="1" applyAlignment="1">
      <alignment horizontal="center"/>
    </xf>
    <xf numFmtId="1" fontId="15" fillId="0" borderId="0" xfId="6" applyNumberFormat="1" applyFont="1" applyAlignment="1">
      <alignment horizontal="center"/>
    </xf>
    <xf numFmtId="0" fontId="14" fillId="0" borderId="7" xfId="6" applyFont="1" applyBorder="1" applyAlignment="1">
      <alignment horizontal="center"/>
    </xf>
    <xf numFmtId="1" fontId="14" fillId="0" borderId="3" xfId="6" applyNumberFormat="1" applyFont="1" applyBorder="1" applyAlignment="1">
      <alignment horizontal="center"/>
    </xf>
    <xf numFmtId="0" fontId="15" fillId="0" borderId="3" xfId="6" applyFont="1" applyBorder="1" applyAlignment="1">
      <alignment horizontal="center" vertical="center"/>
    </xf>
    <xf numFmtId="1" fontId="15" fillId="0" borderId="3" xfId="6" applyNumberFormat="1" applyFont="1" applyBorder="1" applyAlignment="1">
      <alignment horizontal="center" vertical="center"/>
    </xf>
    <xf numFmtId="0" fontId="15" fillId="0" borderId="4" xfId="6" applyFont="1" applyBorder="1" applyAlignment="1">
      <alignment horizontal="center" vertical="center"/>
    </xf>
    <xf numFmtId="11" fontId="14" fillId="0" borderId="1" xfId="6" applyNumberFormat="1" applyFont="1" applyBorder="1" applyAlignment="1">
      <alignment horizontal="center"/>
    </xf>
    <xf numFmtId="11" fontId="14" fillId="0" borderId="0" xfId="6" applyNumberFormat="1" applyFont="1" applyAlignment="1">
      <alignment horizontal="center"/>
    </xf>
    <xf numFmtId="1" fontId="15" fillId="0" borderId="3" xfId="6" applyNumberFormat="1" applyFont="1" applyBorder="1" applyAlignment="1">
      <alignment horizontal="center"/>
    </xf>
    <xf numFmtId="0" fontId="7" fillId="0" borderId="51" xfId="8" applyBorder="1" applyAlignment="1">
      <alignment horizontal="center"/>
    </xf>
    <xf numFmtId="1" fontId="14" fillId="0" borderId="2" xfId="6" applyNumberFormat="1" applyFont="1" applyBorder="1" applyAlignment="1">
      <alignment horizontal="center"/>
    </xf>
    <xf numFmtId="0" fontId="14" fillId="0" borderId="0" xfId="6" applyFont="1" applyAlignment="1">
      <alignment horizontal="center" wrapText="1"/>
    </xf>
    <xf numFmtId="170" fontId="14" fillId="0" borderId="0" xfId="6" applyNumberFormat="1" applyFont="1" applyAlignment="1">
      <alignment horizontal="center"/>
    </xf>
    <xf numFmtId="166" fontId="14" fillId="0" borderId="0" xfId="6" applyNumberFormat="1" applyFont="1" applyAlignment="1">
      <alignment horizontal="center"/>
    </xf>
    <xf numFmtId="169" fontId="14" fillId="0" borderId="0" xfId="6" applyNumberFormat="1" applyFont="1" applyAlignment="1">
      <alignment horizontal="center"/>
    </xf>
    <xf numFmtId="1" fontId="15" fillId="0" borderId="4" xfId="6" applyNumberFormat="1" applyFont="1" applyBorder="1" applyAlignment="1">
      <alignment horizontal="center"/>
    </xf>
    <xf numFmtId="0" fontId="3" fillId="0" borderId="3" xfId="7" applyFont="1" applyBorder="1" applyAlignment="1">
      <alignment horizontal="center" vertical="center"/>
    </xf>
    <xf numFmtId="2" fontId="3" fillId="0" borderId="3" xfId="7" applyNumberFormat="1" applyFont="1" applyBorder="1" applyAlignment="1">
      <alignment horizontal="center" vertical="center"/>
    </xf>
    <xf numFmtId="166" fontId="3" fillId="0" borderId="3" xfId="7" applyNumberFormat="1" applyFont="1" applyBorder="1" applyAlignment="1">
      <alignment horizontal="center" vertical="center"/>
    </xf>
    <xf numFmtId="0" fontId="3" fillId="0" borderId="4" xfId="7" applyFont="1" applyBorder="1" applyAlignment="1">
      <alignment horizontal="center" vertical="center"/>
    </xf>
    <xf numFmtId="0" fontId="4" fillId="0" borderId="0" xfId="8" applyFont="1" applyAlignment="1">
      <alignment horizontal="left" vertical="center"/>
    </xf>
    <xf numFmtId="0" fontId="4" fillId="0" borderId="0" xfId="9" applyAlignment="1">
      <alignment horizontal="left" vertical="center"/>
    </xf>
    <xf numFmtId="0" fontId="16" fillId="0" borderId="0" xfId="7" applyFont="1" applyAlignment="1">
      <alignment wrapText="1"/>
    </xf>
    <xf numFmtId="2" fontId="4" fillId="0" borderId="0" xfId="9" applyNumberFormat="1" applyAlignment="1">
      <alignment horizontal="center"/>
    </xf>
    <xf numFmtId="2" fontId="4" fillId="0" borderId="0" xfId="7" applyNumberFormat="1" applyAlignment="1">
      <alignment horizontal="center"/>
    </xf>
    <xf numFmtId="166" fontId="4" fillId="0" borderId="0" xfId="7" applyNumberFormat="1" applyAlignment="1">
      <alignment horizontal="center"/>
    </xf>
    <xf numFmtId="2" fontId="4" fillId="0" borderId="0" xfId="7" applyNumberFormat="1"/>
    <xf numFmtId="166" fontId="4" fillId="0" borderId="0" xfId="7" applyNumberFormat="1" applyAlignment="1">
      <alignment horizontal="right"/>
    </xf>
    <xf numFmtId="2" fontId="4" fillId="0" borderId="0" xfId="9" applyNumberFormat="1" applyAlignment="1">
      <alignment horizontal="right"/>
    </xf>
    <xf numFmtId="0" fontId="4" fillId="0" borderId="0" xfId="7" applyAlignment="1">
      <alignment horizontal="right"/>
    </xf>
    <xf numFmtId="0" fontId="4" fillId="0" borderId="3" xfId="7" applyBorder="1"/>
    <xf numFmtId="166" fontId="4" fillId="0" borderId="0" xfId="7" applyNumberFormat="1"/>
    <xf numFmtId="0" fontId="4" fillId="0" borderId="5" xfId="9" applyBorder="1" applyAlignment="1">
      <alignment horizontal="right"/>
    </xf>
    <xf numFmtId="2" fontId="4" fillId="0" borderId="6" xfId="9" quotePrefix="1" applyNumberFormat="1" applyBorder="1" applyAlignment="1">
      <alignment horizontal="center" vertical="center"/>
    </xf>
    <xf numFmtId="0" fontId="4" fillId="0" borderId="8" xfId="9" applyBorder="1" applyAlignment="1">
      <alignment horizontal="centerContinuous" vertical="center"/>
    </xf>
    <xf numFmtId="0" fontId="4" fillId="0" borderId="2" xfId="9" applyBorder="1" applyAlignment="1">
      <alignment horizontal="centerContinuous" vertical="center"/>
    </xf>
    <xf numFmtId="0" fontId="4" fillId="0" borderId="2" xfId="7" applyBorder="1"/>
    <xf numFmtId="0" fontId="4" fillId="0" borderId="8" xfId="7" applyBorder="1"/>
    <xf numFmtId="49" fontId="4" fillId="0" borderId="42" xfId="9" applyNumberFormat="1" applyBorder="1" applyAlignment="1">
      <alignment horizontal="center"/>
    </xf>
    <xf numFmtId="1" fontId="4" fillId="0" borderId="46" xfId="9" applyNumberFormat="1" applyBorder="1" applyAlignment="1">
      <alignment horizontal="center"/>
    </xf>
    <xf numFmtId="0" fontId="4" fillId="0" borderId="46" xfId="9" applyBorder="1" applyAlignment="1">
      <alignment horizontal="center"/>
    </xf>
    <xf numFmtId="0" fontId="4" fillId="0" borderId="6" xfId="7" applyBorder="1"/>
    <xf numFmtId="0" fontId="4" fillId="0" borderId="5" xfId="8" applyFont="1" applyBorder="1"/>
    <xf numFmtId="0" fontId="4" fillId="0" borderId="19" xfId="0" applyFont="1" applyBorder="1"/>
    <xf numFmtId="0" fontId="4" fillId="0" borderId="3" xfId="8" applyFont="1" applyBorder="1"/>
    <xf numFmtId="0" fontId="4" fillId="0" borderId="19" xfId="8" applyFont="1" applyBorder="1"/>
    <xf numFmtId="0" fontId="4" fillId="0" borderId="3" xfId="8" applyFont="1" applyBorder="1" applyAlignment="1">
      <alignment horizontal="right"/>
    </xf>
    <xf numFmtId="0" fontId="3" fillId="0" borderId="3" xfId="0" applyFont="1" applyBorder="1" applyAlignment="1">
      <alignment horizontal="center" vertical="center"/>
    </xf>
    <xf numFmtId="2" fontId="4" fillId="0" borderId="0" xfId="0" applyNumberFormat="1" applyFont="1" applyAlignment="1">
      <alignment horizontal="center"/>
    </xf>
    <xf numFmtId="2" fontId="4" fillId="0" borderId="19" xfId="8" applyNumberFormat="1" applyFont="1" applyBorder="1" applyAlignment="1">
      <alignment horizontal="left" indent="1"/>
    </xf>
    <xf numFmtId="1" fontId="9" fillId="0" borderId="19" xfId="8" applyNumberFormat="1" applyFont="1" applyBorder="1"/>
    <xf numFmtId="0" fontId="3" fillId="0" borderId="4" xfId="8" applyFont="1" applyBorder="1" applyAlignment="1">
      <alignment horizontal="center"/>
    </xf>
    <xf numFmtId="170" fontId="4" fillId="0" borderId="0" xfId="0" applyNumberFormat="1" applyFont="1" applyAlignment="1">
      <alignment horizontal="center"/>
    </xf>
    <xf numFmtId="2" fontId="4" fillId="0" borderId="19" xfId="9" applyNumberFormat="1" applyBorder="1" applyAlignment="1">
      <alignment horizontal="left" indent="1"/>
    </xf>
    <xf numFmtId="1" fontId="9" fillId="0" borderId="19" xfId="9" applyNumberFormat="1" applyFont="1" applyBorder="1"/>
    <xf numFmtId="0" fontId="3" fillId="0" borderId="4" xfId="9" applyFont="1" applyBorder="1" applyAlignment="1">
      <alignment horizontal="center"/>
    </xf>
    <xf numFmtId="1" fontId="4" fillId="0" borderId="43" xfId="7" applyNumberFormat="1" applyBorder="1" applyAlignment="1">
      <alignment horizontal="center" vertical="center"/>
    </xf>
    <xf numFmtId="1" fontId="4" fillId="0" borderId="52" xfId="7" applyNumberFormat="1" applyBorder="1" applyAlignment="1">
      <alignment horizontal="center" vertical="center"/>
    </xf>
    <xf numFmtId="0" fontId="4" fillId="0" borderId="52" xfId="7" applyBorder="1" applyAlignment="1">
      <alignment horizontal="center" vertical="center"/>
    </xf>
    <xf numFmtId="0" fontId="4" fillId="0" borderId="52" xfId="7" applyBorder="1" applyAlignment="1">
      <alignment horizontal="left" vertical="center"/>
    </xf>
    <xf numFmtId="0" fontId="4" fillId="0" borderId="6" xfId="7" applyBorder="1" applyAlignment="1">
      <alignment horizontal="center" vertical="center"/>
    </xf>
    <xf numFmtId="0" fontId="4" fillId="0" borderId="3" xfId="7" applyBorder="1" applyAlignment="1">
      <alignment horizontal="center" vertical="center"/>
    </xf>
    <xf numFmtId="0" fontId="3" fillId="0" borderId="10" xfId="7" applyFont="1" applyBorder="1" applyAlignment="1">
      <alignment horizontal="center" vertical="center"/>
    </xf>
    <xf numFmtId="1" fontId="4" fillId="0" borderId="18" xfId="7" applyNumberFormat="1" applyBorder="1" applyAlignment="1">
      <alignment horizontal="center" vertical="center"/>
    </xf>
    <xf numFmtId="0" fontId="4" fillId="0" borderId="43" xfId="7" applyBorder="1" applyAlignment="1">
      <alignment horizontal="left" vertical="center"/>
    </xf>
    <xf numFmtId="2" fontId="4" fillId="0" borderId="10" xfId="7" applyNumberFormat="1" applyBorder="1" applyAlignment="1">
      <alignment horizontal="center" vertical="center"/>
    </xf>
    <xf numFmtId="0" fontId="4" fillId="0" borderId="34" xfId="7" applyBorder="1" applyAlignment="1">
      <alignment horizontal="center" vertical="center"/>
    </xf>
    <xf numFmtId="0" fontId="4" fillId="0" borderId="35" xfId="7" applyBorder="1" applyAlignment="1">
      <alignment horizontal="center" vertical="center"/>
    </xf>
    <xf numFmtId="1" fontId="4" fillId="0" borderId="35" xfId="7" applyNumberFormat="1" applyBorder="1" applyAlignment="1">
      <alignment horizontal="center" vertical="center"/>
    </xf>
    <xf numFmtId="6" fontId="4" fillId="0" borderId="33" xfId="10" applyNumberFormat="1" applyFont="1" applyFill="1" applyBorder="1" applyAlignment="1">
      <alignment horizontal="center" vertical="center"/>
    </xf>
    <xf numFmtId="165" fontId="4" fillId="0" borderId="10" xfId="7" applyNumberFormat="1" applyBorder="1" applyAlignment="1">
      <alignment horizontal="center" vertical="center"/>
    </xf>
    <xf numFmtId="168" fontId="4" fillId="0" borderId="13" xfId="8" applyNumberFormat="1" applyFont="1" applyBorder="1" applyAlignment="1">
      <alignment horizontal="center" vertical="center"/>
    </xf>
    <xf numFmtId="14" fontId="4" fillId="0" borderId="13" xfId="8" applyNumberFormat="1" applyFont="1" applyBorder="1" applyAlignment="1">
      <alignment horizontal="center" vertical="center"/>
    </xf>
    <xf numFmtId="14" fontId="7" fillId="0" borderId="13" xfId="8" applyNumberFormat="1" applyBorder="1" applyAlignment="1">
      <alignment horizontal="center" vertical="center"/>
    </xf>
    <xf numFmtId="14" fontId="4" fillId="0" borderId="42" xfId="8" applyNumberFormat="1" applyFont="1" applyBorder="1" applyAlignment="1">
      <alignment horizontal="center" vertical="center"/>
    </xf>
    <xf numFmtId="0" fontId="3" fillId="0" borderId="6" xfId="8" applyFont="1" applyBorder="1" applyAlignment="1">
      <alignment horizontal="right"/>
    </xf>
    <xf numFmtId="164" fontId="4" fillId="0" borderId="10" xfId="7" applyNumberFormat="1" applyBorder="1" applyAlignment="1">
      <alignment horizontal="center" vertical="center"/>
    </xf>
    <xf numFmtId="165" fontId="4" fillId="0" borderId="52" xfId="7" applyNumberFormat="1" applyBorder="1" applyAlignment="1">
      <alignment horizontal="center" vertical="center"/>
    </xf>
    <xf numFmtId="165" fontId="4" fillId="0" borderId="43" xfId="7" applyNumberFormat="1" applyBorder="1" applyAlignment="1">
      <alignment horizontal="center" vertical="center"/>
    </xf>
    <xf numFmtId="165" fontId="4" fillId="0" borderId="35" xfId="7" applyNumberFormat="1" applyBorder="1" applyAlignment="1">
      <alignment horizontal="center" vertical="center"/>
    </xf>
    <xf numFmtId="165" fontId="0" fillId="0" borderId="37" xfId="0" applyNumberFormat="1" applyBorder="1"/>
    <xf numFmtId="165" fontId="4" fillId="0" borderId="33" xfId="7" applyNumberFormat="1" applyBorder="1" applyAlignment="1">
      <alignment horizontal="center" vertical="center"/>
    </xf>
    <xf numFmtId="0" fontId="4" fillId="0" borderId="35" xfId="7" applyBorder="1" applyAlignment="1">
      <alignment horizontal="right" vertical="center"/>
    </xf>
    <xf numFmtId="165" fontId="4" fillId="0" borderId="36" xfId="7" applyNumberFormat="1" applyBorder="1" applyAlignment="1">
      <alignment horizontal="center" vertical="center"/>
    </xf>
    <xf numFmtId="1" fontId="14" fillId="0" borderId="19" xfId="6" applyNumberFormat="1" applyFont="1" applyBorder="1" applyAlignment="1">
      <alignment horizontal="center"/>
    </xf>
    <xf numFmtId="1" fontId="0" fillId="0" borderId="0" xfId="0" applyNumberFormat="1" applyAlignment="1">
      <alignment horizontal="center"/>
    </xf>
    <xf numFmtId="0" fontId="9" fillId="0" borderId="0" xfId="6" applyFont="1" applyAlignment="1">
      <alignment horizontal="center"/>
    </xf>
    <xf numFmtId="0" fontId="3" fillId="0" borderId="0" xfId="0" applyFont="1"/>
    <xf numFmtId="0" fontId="9" fillId="0" borderId="0" xfId="6" applyFont="1" applyAlignment="1">
      <alignment horizontal="center" wrapText="1"/>
    </xf>
    <xf numFmtId="0" fontId="0" fillId="0" borderId="52" xfId="0" applyBorder="1" applyAlignment="1">
      <alignment horizontal="center"/>
    </xf>
    <xf numFmtId="1" fontId="0" fillId="0" borderId="52" xfId="0" applyNumberFormat="1" applyBorder="1" applyAlignment="1">
      <alignment horizontal="center"/>
    </xf>
    <xf numFmtId="0" fontId="4" fillId="0" borderId="52" xfId="0" applyFont="1" applyBorder="1" applyAlignment="1">
      <alignment horizontal="center"/>
    </xf>
    <xf numFmtId="1" fontId="0" fillId="0" borderId="0" xfId="0" applyNumberFormat="1"/>
    <xf numFmtId="1" fontId="3" fillId="0" borderId="0" xfId="8" applyNumberFormat="1" applyFont="1" applyAlignment="1">
      <alignment horizontal="center"/>
    </xf>
    <xf numFmtId="0" fontId="3" fillId="0" borderId="37" xfId="0" applyFont="1" applyBorder="1" applyAlignment="1">
      <alignment horizontal="center" vertical="center"/>
    </xf>
    <xf numFmtId="0" fontId="3" fillId="0" borderId="37" xfId="0" applyFont="1" applyBorder="1" applyAlignment="1">
      <alignment vertical="center"/>
    </xf>
    <xf numFmtId="0" fontId="6" fillId="0" borderId="0" xfId="8" applyFont="1" applyAlignment="1">
      <alignment horizontal="right" vertical="center"/>
    </xf>
    <xf numFmtId="0" fontId="3" fillId="0" borderId="6" xfId="8" applyFont="1" applyBorder="1" applyAlignment="1">
      <alignment horizontal="left"/>
    </xf>
    <xf numFmtId="11" fontId="0" fillId="0" borderId="0" xfId="0" applyNumberFormat="1"/>
    <xf numFmtId="14" fontId="4" fillId="0" borderId="0" xfId="8" applyNumberFormat="1" applyFont="1"/>
    <xf numFmtId="14" fontId="4" fillId="0" borderId="0" xfId="9" applyNumberFormat="1"/>
    <xf numFmtId="14" fontId="7" fillId="0" borderId="0" xfId="8" applyNumberFormat="1" applyAlignment="1">
      <alignment horizontal="right"/>
    </xf>
    <xf numFmtId="14" fontId="0" fillId="0" borderId="0" xfId="0" applyNumberFormat="1"/>
    <xf numFmtId="14" fontId="7" fillId="0" borderId="0" xfId="8" applyNumberFormat="1" applyAlignment="1">
      <alignment horizontal="left" vertical="center"/>
    </xf>
    <xf numFmtId="14" fontId="7" fillId="0" borderId="0" xfId="8" applyNumberFormat="1"/>
    <xf numFmtId="0" fontId="3" fillId="0" borderId="6" xfId="9" applyFont="1" applyBorder="1"/>
    <xf numFmtId="2" fontId="4" fillId="0" borderId="8" xfId="9" quotePrefix="1" applyNumberFormat="1" applyBorder="1" applyAlignment="1">
      <alignment horizontal="center" vertical="center"/>
    </xf>
    <xf numFmtId="0" fontId="3" fillId="0" borderId="0" xfId="9" applyFont="1" applyAlignment="1">
      <alignment horizontal="right"/>
    </xf>
    <xf numFmtId="0" fontId="3" fillId="0" borderId="0" xfId="9" applyFont="1" applyAlignment="1">
      <alignment horizontal="left"/>
    </xf>
    <xf numFmtId="168" fontId="4" fillId="0" borderId="0" xfId="9" applyNumberFormat="1" applyAlignment="1">
      <alignment horizontal="center" vertical="center"/>
    </xf>
    <xf numFmtId="168" fontId="4" fillId="0" borderId="19" xfId="9" applyNumberFormat="1" applyBorder="1" applyAlignment="1">
      <alignment horizontal="center" vertical="center"/>
    </xf>
    <xf numFmtId="0" fontId="0" fillId="0" borderId="0" xfId="9" applyFont="1" applyAlignment="1">
      <alignment horizontal="center" vertical="center"/>
    </xf>
    <xf numFmtId="0" fontId="4" fillId="0" borderId="19" xfId="9" applyBorder="1" applyAlignment="1">
      <alignment horizontal="center" vertical="center"/>
    </xf>
    <xf numFmtId="0" fontId="4" fillId="0" borderId="0" xfId="9" applyAlignment="1">
      <alignment horizontal="center" vertical="center"/>
    </xf>
    <xf numFmtId="0" fontId="6" fillId="0" borderId="0" xfId="9" applyFont="1" applyAlignment="1">
      <alignment horizontal="left" vertical="center"/>
    </xf>
    <xf numFmtId="14" fontId="4" fillId="0" borderId="19" xfId="9" applyNumberFormat="1" applyBorder="1" applyAlignment="1">
      <alignment horizontal="center" vertical="center"/>
    </xf>
    <xf numFmtId="0" fontId="2" fillId="0" borderId="1" xfId="11" applyBorder="1" applyAlignment="1">
      <alignment horizontal="center"/>
    </xf>
    <xf numFmtId="0" fontId="2" fillId="0" borderId="0" xfId="11" applyAlignment="1">
      <alignment horizontal="center"/>
    </xf>
    <xf numFmtId="1" fontId="2" fillId="0" borderId="19" xfId="11" applyNumberFormat="1" applyBorder="1" applyAlignment="1">
      <alignment horizontal="center"/>
    </xf>
    <xf numFmtId="1" fontId="4" fillId="0" borderId="39" xfId="9" applyNumberFormat="1" applyBorder="1" applyAlignment="1">
      <alignment horizontal="center"/>
    </xf>
    <xf numFmtId="0" fontId="14" fillId="0" borderId="1" xfId="11" applyFont="1" applyBorder="1" applyAlignment="1">
      <alignment horizontal="center"/>
    </xf>
    <xf numFmtId="0" fontId="14" fillId="0" borderId="0" xfId="11" applyFont="1" applyAlignment="1">
      <alignment horizontal="center"/>
    </xf>
    <xf numFmtId="0" fontId="5" fillId="0" borderId="0" xfId="11" applyFont="1" applyAlignment="1">
      <alignment horizontal="center"/>
    </xf>
    <xf numFmtId="1" fontId="14" fillId="0" borderId="0" xfId="11" applyNumberFormat="1" applyFont="1" applyAlignment="1">
      <alignment horizontal="center"/>
    </xf>
    <xf numFmtId="11" fontId="12" fillId="0" borderId="1" xfId="11" applyNumberFormat="1" applyFont="1" applyBorder="1" applyAlignment="1">
      <alignment horizontal="center"/>
    </xf>
    <xf numFmtId="11" fontId="12" fillId="0" borderId="0" xfId="11" applyNumberFormat="1" applyFont="1" applyAlignment="1">
      <alignment horizontal="center"/>
    </xf>
    <xf numFmtId="1" fontId="14" fillId="0" borderId="19" xfId="11" applyNumberFormat="1" applyFont="1" applyBorder="1" applyAlignment="1">
      <alignment horizontal="center"/>
    </xf>
    <xf numFmtId="0" fontId="14" fillId="0" borderId="0" xfId="11" applyFont="1" applyAlignment="1">
      <alignment horizontal="center" wrapText="1"/>
    </xf>
    <xf numFmtId="166" fontId="14" fillId="0" borderId="0" xfId="11" applyNumberFormat="1" applyFont="1" applyAlignment="1">
      <alignment horizontal="center"/>
    </xf>
    <xf numFmtId="0" fontId="14" fillId="0" borderId="7" xfId="11" applyFont="1" applyBorder="1" applyAlignment="1">
      <alignment horizontal="center"/>
    </xf>
    <xf numFmtId="0" fontId="14" fillId="0" borderId="3" xfId="11" applyFont="1" applyBorder="1" applyAlignment="1">
      <alignment horizontal="center"/>
    </xf>
    <xf numFmtId="0" fontId="15" fillId="0" borderId="3" xfId="11" applyFont="1" applyBorder="1" applyAlignment="1">
      <alignment horizontal="center" vertical="center"/>
    </xf>
    <xf numFmtId="1" fontId="15" fillId="0" borderId="3" xfId="11" applyNumberFormat="1" applyFont="1" applyBorder="1" applyAlignment="1">
      <alignment horizontal="center" vertical="center"/>
    </xf>
    <xf numFmtId="1" fontId="15" fillId="0" borderId="4" xfId="11" applyNumberFormat="1" applyFont="1" applyBorder="1" applyAlignment="1">
      <alignment horizontal="center" vertical="center"/>
    </xf>
    <xf numFmtId="4" fontId="0" fillId="0" borderId="0" xfId="0" applyNumberFormat="1" applyAlignment="1">
      <alignment horizontal="center"/>
    </xf>
    <xf numFmtId="6" fontId="0" fillId="0" borderId="0" xfId="0" applyNumberFormat="1"/>
    <xf numFmtId="8" fontId="0" fillId="0" borderId="0" xfId="0" applyNumberFormat="1"/>
    <xf numFmtId="0" fontId="4" fillId="0" borderId="1" xfId="9" applyBorder="1" applyAlignment="1">
      <alignment horizontal="right"/>
    </xf>
    <xf numFmtId="166" fontId="3" fillId="0" borderId="0" xfId="9" applyNumberFormat="1" applyFont="1"/>
    <xf numFmtId="166" fontId="4" fillId="0" borderId="0" xfId="9" applyNumberFormat="1"/>
    <xf numFmtId="0" fontId="4" fillId="0" borderId="0" xfId="9" applyAlignment="1">
      <alignment horizontal="left"/>
    </xf>
    <xf numFmtId="0" fontId="4" fillId="0" borderId="0" xfId="8" applyFont="1" applyAlignment="1">
      <alignment horizontal="left"/>
    </xf>
    <xf numFmtId="0" fontId="11" fillId="0" borderId="0" xfId="0" applyFont="1"/>
    <xf numFmtId="44" fontId="0" fillId="0" borderId="0" xfId="10" applyFont="1"/>
    <xf numFmtId="44" fontId="0" fillId="0" borderId="0" xfId="0" applyNumberFormat="1"/>
    <xf numFmtId="1" fontId="4" fillId="0" borderId="0" xfId="8" applyNumberFormat="1" applyFont="1" applyAlignment="1">
      <alignment horizontal="center"/>
    </xf>
    <xf numFmtId="0" fontId="3" fillId="0" borderId="6" xfId="9" applyFont="1" applyBorder="1" applyAlignment="1">
      <alignment horizontal="right"/>
    </xf>
    <xf numFmtId="168" fontId="4" fillId="0" borderId="3" xfId="9" applyNumberFormat="1" applyBorder="1" applyAlignment="1">
      <alignment horizontal="center" vertical="center"/>
    </xf>
    <xf numFmtId="14" fontId="4" fillId="0" borderId="56" xfId="9" applyNumberFormat="1" applyBorder="1" applyAlignment="1">
      <alignment horizontal="center" vertical="center"/>
    </xf>
    <xf numFmtId="0" fontId="4" fillId="0" borderId="19" xfId="7" applyBorder="1"/>
    <xf numFmtId="0" fontId="4" fillId="0" borderId="56" xfId="9" applyBorder="1" applyAlignment="1">
      <alignment horizontal="center" vertical="center"/>
    </xf>
    <xf numFmtId="49" fontId="4" fillId="0" borderId="3" xfId="9" applyNumberFormat="1" applyBorder="1" applyAlignment="1">
      <alignment horizontal="center"/>
    </xf>
    <xf numFmtId="1" fontId="4" fillId="0" borderId="56" xfId="9" applyNumberFormat="1" applyBorder="1" applyAlignment="1">
      <alignment horizontal="center"/>
    </xf>
    <xf numFmtId="0" fontId="4" fillId="0" borderId="56" xfId="9" applyBorder="1" applyAlignment="1">
      <alignment horizontal="center"/>
    </xf>
    <xf numFmtId="0" fontId="3" fillId="0" borderId="0" xfId="9" quotePrefix="1" applyFont="1" applyAlignment="1">
      <alignment horizontal="left" vertical="center"/>
    </xf>
    <xf numFmtId="0" fontId="4" fillId="0" borderId="56" xfId="9" applyBorder="1"/>
    <xf numFmtId="0" fontId="11" fillId="0" borderId="1" xfId="7" applyFont="1" applyBorder="1" applyAlignment="1">
      <alignment horizontal="center" wrapText="1"/>
    </xf>
    <xf numFmtId="0" fontId="11" fillId="0" borderId="0" xfId="7" applyFont="1" applyAlignment="1">
      <alignment horizontal="left"/>
    </xf>
    <xf numFmtId="0" fontId="11" fillId="0" borderId="0" xfId="7" applyFont="1" applyAlignment="1">
      <alignment wrapText="1"/>
    </xf>
    <xf numFmtId="0" fontId="3" fillId="0" borderId="0" xfId="7" applyFont="1" applyAlignment="1">
      <alignment horizontal="center"/>
    </xf>
    <xf numFmtId="0" fontId="3" fillId="0" borderId="0" xfId="7" applyFont="1" applyAlignment="1">
      <alignment horizontal="center" wrapText="1"/>
    </xf>
    <xf numFmtId="0" fontId="11" fillId="0" borderId="0" xfId="7" applyFont="1" applyAlignment="1">
      <alignment horizontal="center" wrapText="1"/>
    </xf>
    <xf numFmtId="0" fontId="4" fillId="0" borderId="0" xfId="7" applyAlignment="1">
      <alignment horizontal="right" vertical="center"/>
    </xf>
    <xf numFmtId="1" fontId="4" fillId="0" borderId="0" xfId="7" applyNumberFormat="1" applyAlignment="1">
      <alignment horizontal="center" vertical="center"/>
    </xf>
    <xf numFmtId="0" fontId="4" fillId="0" borderId="1" xfId="8" applyFont="1" applyBorder="1" applyAlignment="1">
      <alignment horizontal="right"/>
    </xf>
    <xf numFmtId="0" fontId="7" fillId="0" borderId="1" xfId="8" applyBorder="1" applyAlignment="1">
      <alignment horizontal="right"/>
    </xf>
    <xf numFmtId="0" fontId="3" fillId="0" borderId="0" xfId="7" applyFont="1" applyAlignment="1">
      <alignment wrapText="1"/>
    </xf>
    <xf numFmtId="0" fontId="3" fillId="0" borderId="0" xfId="7" applyFont="1" applyAlignment="1">
      <alignment horizontal="center" vertical="center"/>
    </xf>
    <xf numFmtId="0" fontId="3" fillId="0" borderId="0" xfId="7" applyFont="1" applyAlignment="1">
      <alignment horizontal="center" vertical="center" wrapText="1"/>
    </xf>
    <xf numFmtId="0" fontId="4" fillId="0" borderId="3" xfId="9" applyBorder="1" applyAlignment="1">
      <alignment horizontal="center" vertical="center"/>
    </xf>
    <xf numFmtId="1" fontId="3" fillId="0" borderId="3" xfId="7" applyNumberFormat="1" applyFont="1" applyBorder="1" applyAlignment="1">
      <alignment horizontal="center" vertical="center"/>
    </xf>
    <xf numFmtId="0" fontId="3" fillId="0" borderId="0" xfId="7" applyFont="1" applyAlignment="1">
      <alignment horizontal="right"/>
    </xf>
    <xf numFmtId="166" fontId="3" fillId="0" borderId="0" xfId="7" applyNumberFormat="1" applyFont="1" applyAlignment="1">
      <alignment horizontal="center"/>
    </xf>
    <xf numFmtId="0" fontId="11" fillId="0" borderId="0" xfId="7" applyFont="1" applyAlignment="1">
      <alignment horizontal="right"/>
    </xf>
    <xf numFmtId="166" fontId="3" fillId="0" borderId="3" xfId="7" applyNumberFormat="1" applyFont="1" applyBorder="1" applyAlignment="1">
      <alignment horizontal="center"/>
    </xf>
    <xf numFmtId="0" fontId="4" fillId="0" borderId="0" xfId="9" applyAlignment="1">
      <alignment horizontal="left" indent="1"/>
    </xf>
    <xf numFmtId="2" fontId="4" fillId="0" borderId="0" xfId="7" applyNumberFormat="1" applyAlignment="1">
      <alignment horizontal="center" vertical="center" wrapText="1"/>
    </xf>
    <xf numFmtId="0" fontId="4" fillId="0" borderId="0" xfId="7" applyAlignment="1">
      <alignment horizontal="center" vertical="center" wrapText="1"/>
    </xf>
    <xf numFmtId="2" fontId="4" fillId="0" borderId="0" xfId="9" applyNumberFormat="1" applyAlignment="1">
      <alignment horizontal="center" vertical="center"/>
    </xf>
    <xf numFmtId="0" fontId="4" fillId="0" borderId="0" xfId="9" applyAlignment="1">
      <alignment horizontal="right" vertical="center"/>
    </xf>
    <xf numFmtId="0" fontId="11" fillId="0" borderId="0" xfId="7" applyFont="1"/>
    <xf numFmtId="165" fontId="0" fillId="0" borderId="52" xfId="0" applyNumberFormat="1" applyBorder="1"/>
    <xf numFmtId="0" fontId="0" fillId="2" borderId="0" xfId="0" applyFill="1"/>
    <xf numFmtId="0" fontId="4" fillId="2" borderId="0" xfId="0" applyFont="1" applyFill="1"/>
    <xf numFmtId="2" fontId="0" fillId="2" borderId="0" xfId="8" applyNumberFormat="1" applyFont="1" applyFill="1" applyAlignment="1">
      <alignment horizontal="center"/>
    </xf>
    <xf numFmtId="2" fontId="0" fillId="2" borderId="0" xfId="0" applyNumberFormat="1" applyFill="1" applyAlignment="1">
      <alignment horizontal="center"/>
    </xf>
    <xf numFmtId="0" fontId="7" fillId="2" borderId="0" xfId="8" applyFill="1" applyAlignment="1">
      <alignment horizontal="center"/>
    </xf>
    <xf numFmtId="0" fontId="4" fillId="3" borderId="0" xfId="9" applyFill="1" applyAlignment="1">
      <alignment horizontal="center"/>
    </xf>
    <xf numFmtId="0" fontId="19" fillId="0" borderId="0" xfId="7" applyFont="1"/>
    <xf numFmtId="0" fontId="14" fillId="2" borderId="0" xfId="11" applyFont="1" applyFill="1" applyAlignment="1">
      <alignment horizontal="center"/>
    </xf>
    <xf numFmtId="0" fontId="4" fillId="4" borderId="31" xfId="7" applyFill="1" applyBorder="1" applyAlignment="1">
      <alignment horizontal="center" vertical="center"/>
    </xf>
    <xf numFmtId="0" fontId="4" fillId="4" borderId="10" xfId="7" quotePrefix="1" applyFill="1" applyBorder="1" applyAlignment="1">
      <alignment horizontal="center" vertical="center"/>
    </xf>
    <xf numFmtId="1" fontId="4" fillId="4" borderId="10" xfId="7" applyNumberFormat="1" applyFill="1" applyBorder="1" applyAlignment="1">
      <alignment horizontal="center" vertical="center"/>
    </xf>
    <xf numFmtId="0" fontId="4" fillId="4" borderId="10" xfId="7" applyFill="1" applyBorder="1" applyAlignment="1">
      <alignment horizontal="center" vertical="center"/>
    </xf>
    <xf numFmtId="164" fontId="4" fillId="4" borderId="10" xfId="7" applyNumberFormat="1" applyFill="1" applyBorder="1" applyAlignment="1">
      <alignment horizontal="center" vertical="center"/>
    </xf>
    <xf numFmtId="0" fontId="4" fillId="4" borderId="10" xfId="7" applyFill="1" applyBorder="1" applyAlignment="1">
      <alignment horizontal="left" vertical="center"/>
    </xf>
    <xf numFmtId="165" fontId="4" fillId="4" borderId="33" xfId="7" applyNumberFormat="1" applyFill="1" applyBorder="1" applyAlignment="1">
      <alignment horizontal="center" vertical="center"/>
    </xf>
    <xf numFmtId="0" fontId="4" fillId="4" borderId="0" xfId="7" applyFill="1" applyAlignment="1">
      <alignment horizontal="center" vertical="center"/>
    </xf>
    <xf numFmtId="0" fontId="4" fillId="4" borderId="43" xfId="7" applyFill="1" applyBorder="1" applyAlignment="1">
      <alignment horizontal="center" vertical="center"/>
    </xf>
    <xf numFmtId="1" fontId="4" fillId="4" borderId="43" xfId="7" applyNumberFormat="1" applyFill="1" applyBorder="1" applyAlignment="1">
      <alignment horizontal="center" vertical="center"/>
    </xf>
    <xf numFmtId="0" fontId="4" fillId="4" borderId="43" xfId="7" applyFill="1" applyBorder="1" applyAlignment="1">
      <alignment horizontal="left" vertical="center"/>
    </xf>
    <xf numFmtId="49" fontId="4" fillId="4" borderId="33" xfId="7" applyNumberFormat="1" applyFill="1" applyBorder="1" applyAlignment="1">
      <alignment horizontal="center" vertical="center"/>
    </xf>
    <xf numFmtId="165" fontId="4" fillId="4" borderId="10" xfId="7" applyNumberFormat="1" applyFill="1" applyBorder="1" applyAlignment="1">
      <alignment horizontal="center" vertical="center"/>
    </xf>
    <xf numFmtId="165" fontId="4" fillId="4" borderId="43" xfId="7" applyNumberFormat="1" applyFill="1" applyBorder="1" applyAlignment="1">
      <alignment horizontal="center" vertical="center"/>
    </xf>
    <xf numFmtId="0" fontId="4" fillId="2" borderId="10" xfId="7" applyFill="1" applyBorder="1" applyAlignment="1">
      <alignment horizontal="left" vertical="center"/>
    </xf>
    <xf numFmtId="0" fontId="4" fillId="2" borderId="0" xfId="0" applyFont="1" applyFill="1" applyAlignment="1">
      <alignment horizontal="right"/>
    </xf>
    <xf numFmtId="0" fontId="11" fillId="4" borderId="0" xfId="7" applyFont="1" applyFill="1"/>
    <xf numFmtId="0" fontId="4" fillId="4" borderId="0" xfId="7" applyFill="1"/>
    <xf numFmtId="2" fontId="4" fillId="2" borderId="0" xfId="7" applyNumberFormat="1" applyFill="1" applyAlignment="1">
      <alignment horizontal="center" vertical="center" wrapText="1"/>
    </xf>
    <xf numFmtId="2" fontId="4" fillId="2" borderId="0" xfId="9" applyNumberFormat="1" applyFill="1" applyAlignment="1">
      <alignment horizontal="center" vertical="center"/>
    </xf>
    <xf numFmtId="1" fontId="4" fillId="5" borderId="52" xfId="0" applyNumberFormat="1" applyFont="1" applyFill="1" applyBorder="1" applyAlignment="1">
      <alignment horizontal="center"/>
    </xf>
    <xf numFmtId="164" fontId="0" fillId="0" borderId="0" xfId="0" applyNumberFormat="1"/>
    <xf numFmtId="0" fontId="4" fillId="4" borderId="0" xfId="0" applyFont="1" applyFill="1"/>
    <xf numFmtId="0" fontId="4" fillId="4" borderId="0" xfId="9" applyFill="1" applyAlignment="1">
      <alignment horizontal="center"/>
    </xf>
    <xf numFmtId="0" fontId="0" fillId="4" borderId="0" xfId="0" applyFill="1"/>
    <xf numFmtId="0" fontId="0" fillId="0" borderId="0" xfId="0" applyAlignment="1">
      <alignment horizontal="left"/>
    </xf>
    <xf numFmtId="168" fontId="4" fillId="0" borderId="42" xfId="8" applyNumberFormat="1" applyFont="1" applyBorder="1" applyAlignment="1">
      <alignment horizontal="center" vertical="center"/>
    </xf>
    <xf numFmtId="165" fontId="0" fillId="0" borderId="37" xfId="0" applyNumberFormat="1" applyBorder="1" applyAlignment="1">
      <alignment horizontal="center"/>
    </xf>
    <xf numFmtId="165" fontId="0" fillId="0" borderId="52" xfId="0" applyNumberFormat="1" applyBorder="1" applyAlignment="1">
      <alignment horizontal="center"/>
    </xf>
    <xf numFmtId="164" fontId="0" fillId="0" borderId="37" xfId="0" applyNumberFormat="1" applyBorder="1" applyAlignment="1">
      <alignment horizontal="center"/>
    </xf>
    <xf numFmtId="164" fontId="0" fillId="0" borderId="52" xfId="0" applyNumberFormat="1" applyBorder="1" applyAlignment="1">
      <alignment horizontal="center"/>
    </xf>
    <xf numFmtId="164" fontId="0" fillId="0" borderId="41" xfId="0" applyNumberFormat="1" applyBorder="1" applyAlignment="1">
      <alignment horizontal="center"/>
    </xf>
    <xf numFmtId="0" fontId="21" fillId="0" borderId="6" xfId="7" applyFont="1" applyBorder="1" applyAlignment="1">
      <alignment horizontal="center" vertical="center"/>
    </xf>
    <xf numFmtId="0" fontId="20" fillId="0" borderId="33" xfId="7" applyFont="1" applyBorder="1" applyAlignment="1">
      <alignment horizontal="center" vertical="center"/>
    </xf>
    <xf numFmtId="0" fontId="21" fillId="0" borderId="31" xfId="7" applyFont="1" applyBorder="1" applyAlignment="1">
      <alignment horizontal="center" vertical="center"/>
    </xf>
    <xf numFmtId="0" fontId="21" fillId="0" borderId="52" xfId="7" applyFont="1" applyBorder="1" applyAlignment="1">
      <alignment horizontal="center" vertical="center"/>
    </xf>
    <xf numFmtId="0" fontId="21" fillId="0" borderId="52" xfId="7" applyFont="1" applyBorder="1" applyAlignment="1">
      <alignment horizontal="left" vertical="center"/>
    </xf>
    <xf numFmtId="0" fontId="21" fillId="0" borderId="3" xfId="7" applyFont="1" applyBorder="1" applyAlignment="1">
      <alignment horizontal="center" vertical="center"/>
    </xf>
    <xf numFmtId="0" fontId="21" fillId="0" borderId="10" xfId="7" applyFont="1" applyBorder="1" applyAlignment="1">
      <alignment horizontal="center" vertical="center"/>
    </xf>
    <xf numFmtId="0" fontId="20" fillId="0" borderId="10" xfId="7" applyFont="1" applyBorder="1" applyAlignment="1">
      <alignment horizontal="center" vertical="center"/>
    </xf>
    <xf numFmtId="0" fontId="21" fillId="0" borderId="10" xfId="7" applyFont="1" applyBorder="1" applyAlignment="1">
      <alignment horizontal="left" vertical="center"/>
    </xf>
    <xf numFmtId="1" fontId="21" fillId="0" borderId="10" xfId="7" applyNumberFormat="1" applyFont="1" applyBorder="1" applyAlignment="1">
      <alignment horizontal="center" vertical="center"/>
    </xf>
    <xf numFmtId="164" fontId="21" fillId="0" borderId="10" xfId="7" applyNumberFormat="1" applyFont="1" applyBorder="1" applyAlignment="1">
      <alignment horizontal="center" vertical="center"/>
    </xf>
    <xf numFmtId="1" fontId="21" fillId="0" borderId="18" xfId="7" applyNumberFormat="1" applyFont="1" applyBorder="1" applyAlignment="1">
      <alignment horizontal="center" vertical="center"/>
    </xf>
    <xf numFmtId="0" fontId="21" fillId="0" borderId="10" xfId="7" quotePrefix="1" applyFont="1" applyBorder="1" applyAlignment="1">
      <alignment horizontal="center" vertical="center"/>
    </xf>
    <xf numFmtId="0" fontId="21" fillId="0" borderId="43" xfId="7" applyFont="1" applyBorder="1" applyAlignment="1">
      <alignment horizontal="center" vertical="center"/>
    </xf>
    <xf numFmtId="1" fontId="21" fillId="0" borderId="43" xfId="7" applyNumberFormat="1" applyFont="1" applyBorder="1" applyAlignment="1">
      <alignment horizontal="center" vertical="center"/>
    </xf>
    <xf numFmtId="0" fontId="21" fillId="0" borderId="43" xfId="7" applyFont="1" applyBorder="1" applyAlignment="1">
      <alignment horizontal="left" vertical="center"/>
    </xf>
    <xf numFmtId="1" fontId="21" fillId="0" borderId="52" xfId="7" applyNumberFormat="1" applyFont="1" applyBorder="1" applyAlignment="1">
      <alignment horizontal="center" vertical="center"/>
    </xf>
    <xf numFmtId="165" fontId="21" fillId="0" borderId="52" xfId="7" applyNumberFormat="1" applyFont="1" applyBorder="1" applyAlignment="1">
      <alignment horizontal="center" vertical="center"/>
    </xf>
    <xf numFmtId="0" fontId="21" fillId="0" borderId="34" xfId="7" applyFont="1" applyBorder="1" applyAlignment="1">
      <alignment horizontal="center" vertical="center"/>
    </xf>
    <xf numFmtId="0" fontId="21" fillId="0" borderId="35" xfId="7" applyFont="1" applyBorder="1" applyAlignment="1">
      <alignment horizontal="center" vertical="center"/>
    </xf>
    <xf numFmtId="165" fontId="21" fillId="0" borderId="35" xfId="7" applyNumberFormat="1" applyFont="1" applyBorder="1" applyAlignment="1">
      <alignment horizontal="center" vertical="center"/>
    </xf>
    <xf numFmtId="164" fontId="21" fillId="0" borderId="52" xfId="7" applyNumberFormat="1" applyFont="1" applyBorder="1" applyAlignment="1">
      <alignment horizontal="center" vertical="center"/>
    </xf>
    <xf numFmtId="1" fontId="21" fillId="0" borderId="61" xfId="7" applyNumberFormat="1" applyFont="1" applyBorder="1" applyAlignment="1">
      <alignment horizontal="center" vertical="center"/>
    </xf>
    <xf numFmtId="0" fontId="21" fillId="0" borderId="62" xfId="7" applyFont="1" applyBorder="1" applyAlignment="1">
      <alignment horizontal="center" vertical="center"/>
    </xf>
    <xf numFmtId="0" fontId="4" fillId="0" borderId="41" xfId="0" applyFont="1" applyBorder="1" applyAlignment="1">
      <alignment horizontal="center"/>
    </xf>
    <xf numFmtId="0" fontId="4" fillId="0" borderId="37" xfId="0" applyFont="1" applyBorder="1"/>
    <xf numFmtId="0" fontId="4" fillId="0" borderId="52" xfId="7" applyBorder="1" applyAlignment="1">
      <alignment horizontal="left"/>
    </xf>
    <xf numFmtId="0" fontId="4" fillId="0" borderId="31" xfId="7" applyBorder="1" applyAlignment="1">
      <alignment horizontal="center"/>
    </xf>
    <xf numFmtId="0" fontId="4" fillId="0" borderId="10" xfId="7" applyBorder="1" applyAlignment="1">
      <alignment horizontal="left"/>
    </xf>
    <xf numFmtId="0" fontId="4" fillId="0" borderId="52" xfId="0" applyFont="1" applyBorder="1"/>
    <xf numFmtId="0" fontId="4" fillId="0" borderId="52" xfId="7" applyBorder="1" applyAlignment="1">
      <alignment horizontal="center"/>
    </xf>
    <xf numFmtId="0" fontId="4" fillId="0" borderId="64" xfId="0" applyFont="1" applyBorder="1" applyAlignment="1">
      <alignment horizontal="center"/>
    </xf>
    <xf numFmtId="0" fontId="4" fillId="0" borderId="64" xfId="7" applyBorder="1" applyAlignment="1">
      <alignment horizontal="center"/>
    </xf>
    <xf numFmtId="49" fontId="4" fillId="0" borderId="15" xfId="9" applyNumberFormat="1" applyBorder="1" applyAlignment="1">
      <alignment horizontal="center"/>
    </xf>
    <xf numFmtId="0" fontId="15" fillId="0" borderId="0" xfId="11" applyFont="1" applyAlignment="1">
      <alignment horizontal="center"/>
    </xf>
    <xf numFmtId="9" fontId="0" fillId="0" borderId="0" xfId="13" applyFont="1" applyAlignment="1">
      <alignment horizontal="center"/>
    </xf>
    <xf numFmtId="9" fontId="4" fillId="0" borderId="0" xfId="13" applyFont="1" applyAlignment="1">
      <alignment horizontal="center"/>
    </xf>
    <xf numFmtId="0" fontId="19" fillId="0" borderId="0" xfId="0" applyFont="1"/>
    <xf numFmtId="0" fontId="21" fillId="0" borderId="33" xfId="10" applyNumberFormat="1" applyFont="1" applyFill="1" applyBorder="1" applyAlignment="1">
      <alignment horizontal="center" vertical="center"/>
    </xf>
    <xf numFmtId="0" fontId="21" fillId="0" borderId="33" xfId="7" applyFont="1" applyBorder="1" applyAlignment="1">
      <alignment horizontal="center" vertical="center"/>
    </xf>
    <xf numFmtId="0" fontId="21" fillId="0" borderId="63" xfId="7" applyFont="1" applyBorder="1" applyAlignment="1">
      <alignment horizontal="center" vertical="center"/>
    </xf>
    <xf numFmtId="0" fontId="21" fillId="0" borderId="36" xfId="7" applyFont="1" applyBorder="1" applyAlignment="1">
      <alignment horizontal="center" vertical="center"/>
    </xf>
    <xf numFmtId="0" fontId="21" fillId="0" borderId="52" xfId="7" quotePrefix="1" applyFont="1" applyBorder="1" applyAlignment="1">
      <alignment horizontal="center" vertical="center"/>
    </xf>
    <xf numFmtId="0" fontId="21" fillId="0" borderId="65" xfId="7" applyFont="1" applyBorder="1" applyAlignment="1">
      <alignment horizontal="center" vertical="center"/>
    </xf>
    <xf numFmtId="0" fontId="21" fillId="0" borderId="66" xfId="7" applyFont="1" applyBorder="1" applyAlignment="1">
      <alignment horizontal="center" vertical="center"/>
    </xf>
    <xf numFmtId="165" fontId="21" fillId="0" borderId="66" xfId="7" applyNumberFormat="1" applyFont="1" applyBorder="1" applyAlignment="1">
      <alignment horizontal="center" vertical="center"/>
    </xf>
    <xf numFmtId="0" fontId="21" fillId="0" borderId="66" xfId="7" applyFont="1" applyBorder="1" applyAlignment="1">
      <alignment horizontal="right" vertical="center"/>
    </xf>
    <xf numFmtId="1" fontId="21" fillId="0" borderId="66" xfId="7" applyNumberFormat="1" applyFont="1" applyBorder="1" applyAlignment="1">
      <alignment horizontal="center" vertical="center"/>
    </xf>
    <xf numFmtId="0" fontId="21" fillId="0" borderId="67" xfId="7" applyFont="1" applyBorder="1" applyAlignment="1">
      <alignment horizontal="center" vertical="center"/>
    </xf>
    <xf numFmtId="0" fontId="21" fillId="0" borderId="35" xfId="7" applyFont="1" applyBorder="1" applyAlignment="1">
      <alignment horizontal="left" vertical="center"/>
    </xf>
    <xf numFmtId="0" fontId="20" fillId="0" borderId="28" xfId="7" applyFont="1" applyBorder="1" applyAlignment="1">
      <alignment horizontal="center" vertical="center"/>
    </xf>
    <xf numFmtId="0" fontId="20" fillId="0" borderId="52" xfId="7" applyFont="1" applyBorder="1" applyAlignment="1">
      <alignment horizontal="center" vertical="center"/>
    </xf>
    <xf numFmtId="0" fontId="20" fillId="0" borderId="27" xfId="7" applyFont="1" applyBorder="1" applyAlignment="1">
      <alignment horizontal="center" vertical="center"/>
    </xf>
    <xf numFmtId="0" fontId="21" fillId="0" borderId="10" xfId="7" applyFont="1" applyBorder="1" applyAlignment="1">
      <alignment horizontal="center" vertical="center"/>
    </xf>
    <xf numFmtId="0" fontId="21" fillId="0" borderId="60" xfId="7" applyFont="1" applyBorder="1" applyAlignment="1">
      <alignment horizontal="center" vertical="center"/>
    </xf>
    <xf numFmtId="0" fontId="21" fillId="0" borderId="6" xfId="7" applyFont="1" applyBorder="1" applyAlignment="1">
      <alignment horizontal="center" vertical="center"/>
    </xf>
    <xf numFmtId="0" fontId="21" fillId="0" borderId="8" xfId="7" applyFont="1" applyBorder="1" applyAlignment="1">
      <alignment horizontal="center" vertical="center"/>
    </xf>
    <xf numFmtId="0" fontId="20" fillId="0" borderId="5" xfId="7" applyFont="1" applyBorder="1" applyAlignment="1">
      <alignment horizontal="center" vertical="center"/>
    </xf>
    <xf numFmtId="0" fontId="21" fillId="0" borderId="1" xfId="7" applyFont="1" applyBorder="1" applyAlignment="1">
      <alignment horizontal="center" vertical="center"/>
    </xf>
    <xf numFmtId="0" fontId="21" fillId="0" borderId="0" xfId="7" applyFont="1" applyAlignment="1">
      <alignment horizontal="center" vertical="center"/>
    </xf>
    <xf numFmtId="0" fontId="21" fillId="0" borderId="20" xfId="7" applyFont="1" applyBorder="1" applyAlignment="1">
      <alignment horizontal="center" vertical="center"/>
    </xf>
    <xf numFmtId="0" fontId="21" fillId="0" borderId="21" xfId="7" applyFont="1" applyBorder="1" applyAlignment="1">
      <alignment horizontal="center" vertical="center"/>
    </xf>
    <xf numFmtId="0" fontId="21" fillId="0" borderId="22" xfId="7" applyFont="1" applyBorder="1" applyAlignment="1">
      <alignment horizontal="center" vertical="center"/>
    </xf>
    <xf numFmtId="0" fontId="21" fillId="0" borderId="57" xfId="7" applyFont="1" applyBorder="1" applyAlignment="1">
      <alignment horizontal="center" vertical="center"/>
    </xf>
    <xf numFmtId="0" fontId="21" fillId="0" borderId="58" xfId="7" applyFont="1" applyBorder="1" applyAlignment="1">
      <alignment horizontal="center" vertical="center"/>
    </xf>
    <xf numFmtId="0" fontId="21" fillId="0" borderId="59" xfId="7" applyFont="1" applyBorder="1" applyAlignment="1">
      <alignment horizontal="center" vertical="center"/>
    </xf>
    <xf numFmtId="0" fontId="20" fillId="0" borderId="26" xfId="7" applyFont="1" applyBorder="1" applyAlignment="1">
      <alignment horizontal="center" vertical="center"/>
    </xf>
    <xf numFmtId="0" fontId="21" fillId="0" borderId="31" xfId="7" applyFont="1" applyBorder="1" applyAlignment="1">
      <alignment horizontal="center" vertical="center"/>
    </xf>
    <xf numFmtId="0" fontId="20" fillId="0" borderId="28" xfId="7" applyFont="1" applyBorder="1" applyAlignment="1">
      <alignment horizontal="center" vertical="center"/>
    </xf>
    <xf numFmtId="0" fontId="20" fillId="0" borderId="17" xfId="7" applyFont="1" applyBorder="1" applyAlignment="1">
      <alignment horizontal="center" vertical="center"/>
    </xf>
    <xf numFmtId="0" fontId="20" fillId="0" borderId="28" xfId="7" applyFont="1" applyBorder="1" applyAlignment="1">
      <alignment horizontal="center" vertical="center" wrapText="1"/>
    </xf>
    <xf numFmtId="0" fontId="21" fillId="0" borderId="17" xfId="7" applyFont="1" applyBorder="1" applyAlignment="1">
      <alignment horizontal="center" vertical="center" wrapText="1"/>
    </xf>
    <xf numFmtId="0" fontId="4" fillId="0" borderId="20" xfId="7" applyBorder="1" applyAlignment="1">
      <alignment horizontal="center" vertical="center"/>
    </xf>
    <xf numFmtId="0" fontId="4" fillId="0" borderId="29" xfId="7" applyBorder="1" applyAlignment="1">
      <alignment horizontal="center" vertical="center"/>
    </xf>
    <xf numFmtId="0" fontId="4" fillId="0" borderId="21" xfId="7" applyBorder="1" applyAlignment="1">
      <alignment horizontal="center" vertical="center"/>
    </xf>
    <xf numFmtId="0" fontId="3" fillId="0" borderId="30" xfId="7" applyFont="1" applyBorder="1" applyAlignment="1">
      <alignment horizontal="center" vertical="center"/>
    </xf>
    <xf numFmtId="0" fontId="4" fillId="0" borderId="32" xfId="7" applyBorder="1" applyAlignment="1">
      <alignment horizontal="center" vertical="center"/>
    </xf>
    <xf numFmtId="0" fontId="3" fillId="0" borderId="5" xfId="7" applyFont="1" applyBorder="1" applyAlignment="1">
      <alignment horizontal="center" vertical="center"/>
    </xf>
    <xf numFmtId="0" fontId="4" fillId="0" borderId="6" xfId="7" applyBorder="1" applyAlignment="1">
      <alignment horizontal="center" vertical="center"/>
    </xf>
    <xf numFmtId="0" fontId="4" fillId="0" borderId="7" xfId="7" applyBorder="1" applyAlignment="1">
      <alignment horizontal="center" vertical="center"/>
    </xf>
    <xf numFmtId="0" fontId="4" fillId="0" borderId="3" xfId="7" applyBorder="1" applyAlignment="1">
      <alignment horizontal="center" vertical="center"/>
    </xf>
    <xf numFmtId="0" fontId="4" fillId="0" borderId="22" xfId="7" applyBorder="1" applyAlignment="1">
      <alignment horizontal="center" vertical="center"/>
    </xf>
    <xf numFmtId="0" fontId="4" fillId="0" borderId="23" xfId="7" applyBorder="1" applyAlignment="1">
      <alignment horizontal="center" vertical="center"/>
    </xf>
    <xf numFmtId="0" fontId="4" fillId="0" borderId="24" xfId="7" applyBorder="1" applyAlignment="1">
      <alignment horizontal="center" vertical="center"/>
    </xf>
    <xf numFmtId="0" fontId="4" fillId="0" borderId="25" xfId="7" applyBorder="1" applyAlignment="1">
      <alignment horizontal="center" vertical="center"/>
    </xf>
    <xf numFmtId="0" fontId="3" fillId="0" borderId="26" xfId="7" applyFont="1" applyBorder="1" applyAlignment="1">
      <alignment horizontal="center" vertical="center"/>
    </xf>
    <xf numFmtId="0" fontId="4" fillId="0" borderId="31" xfId="7" applyBorder="1" applyAlignment="1">
      <alignment horizontal="center" vertical="center"/>
    </xf>
    <xf numFmtId="0" fontId="3" fillId="0" borderId="27" xfId="7" applyFont="1" applyBorder="1" applyAlignment="1">
      <alignment horizontal="center" vertical="center"/>
    </xf>
    <xf numFmtId="0" fontId="4" fillId="0" borderId="10" xfId="7" applyBorder="1" applyAlignment="1">
      <alignment horizontal="center" vertical="center"/>
    </xf>
    <xf numFmtId="0" fontId="3" fillId="0" borderId="28" xfId="7" applyFont="1" applyBorder="1" applyAlignment="1">
      <alignment horizontal="center" vertical="center" wrapText="1"/>
    </xf>
    <xf numFmtId="0" fontId="4" fillId="0" borderId="17" xfId="7" applyBorder="1" applyAlignment="1">
      <alignment horizontal="center" vertical="center" wrapText="1"/>
    </xf>
    <xf numFmtId="0" fontId="3" fillId="0" borderId="28" xfId="7" applyFont="1" applyBorder="1" applyAlignment="1">
      <alignment horizontal="center" vertical="center"/>
    </xf>
    <xf numFmtId="0" fontId="3" fillId="0" borderId="17" xfId="7" applyFont="1" applyBorder="1" applyAlignment="1">
      <alignment horizontal="center" vertical="center"/>
    </xf>
    <xf numFmtId="0" fontId="6" fillId="0" borderId="38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6" fillId="0" borderId="40" xfId="0" applyFont="1" applyBorder="1" applyAlignment="1">
      <alignment horizontal="center"/>
    </xf>
    <xf numFmtId="0" fontId="4" fillId="0" borderId="5" xfId="9" applyBorder="1" applyAlignment="1">
      <alignment horizontal="left" vertical="top"/>
    </xf>
    <xf numFmtId="0" fontId="4" fillId="0" borderId="6" xfId="9" applyBorder="1" applyAlignment="1">
      <alignment horizontal="left" vertical="top"/>
    </xf>
    <xf numFmtId="0" fontId="4" fillId="0" borderId="8" xfId="9" applyBorder="1" applyAlignment="1">
      <alignment horizontal="left" vertical="top"/>
    </xf>
    <xf numFmtId="0" fontId="4" fillId="0" borderId="1" xfId="9" applyBorder="1" applyAlignment="1">
      <alignment horizontal="left" vertical="top"/>
    </xf>
    <xf numFmtId="0" fontId="4" fillId="0" borderId="0" xfId="9" applyAlignment="1">
      <alignment horizontal="left" vertical="top"/>
    </xf>
    <xf numFmtId="0" fontId="4" fillId="0" borderId="19" xfId="9" applyBorder="1" applyAlignment="1">
      <alignment horizontal="left" vertical="top"/>
    </xf>
    <xf numFmtId="0" fontId="4" fillId="0" borderId="7" xfId="9" applyBorder="1" applyAlignment="1">
      <alignment horizontal="left" vertical="top"/>
    </xf>
    <xf numFmtId="0" fontId="4" fillId="0" borderId="3" xfId="9" applyBorder="1" applyAlignment="1">
      <alignment horizontal="left" vertical="top"/>
    </xf>
    <xf numFmtId="0" fontId="4" fillId="0" borderId="4" xfId="9" applyBorder="1" applyAlignment="1">
      <alignment horizontal="left" vertical="top"/>
    </xf>
    <xf numFmtId="0" fontId="4" fillId="0" borderId="0" xfId="9" applyAlignment="1">
      <alignment horizontal="left" wrapText="1"/>
    </xf>
    <xf numFmtId="0" fontId="18" fillId="0" borderId="0" xfId="7" applyFont="1" applyAlignment="1">
      <alignment horizontal="center" wrapText="1"/>
    </xf>
    <xf numFmtId="0" fontId="4" fillId="0" borderId="41" xfId="8" applyFont="1" applyBorder="1" applyAlignment="1">
      <alignment horizontal="left" vertical="top" wrapText="1"/>
    </xf>
    <xf numFmtId="0" fontId="4" fillId="0" borderId="41" xfId="8" applyFont="1" applyBorder="1" applyAlignment="1">
      <alignment horizontal="left" vertical="top"/>
    </xf>
    <xf numFmtId="0" fontId="4" fillId="0" borderId="52" xfId="9" applyBorder="1" applyAlignment="1">
      <alignment horizontal="left" vertical="top" wrapText="1"/>
    </xf>
    <xf numFmtId="0" fontId="4" fillId="0" borderId="41" xfId="9" applyBorder="1" applyAlignment="1">
      <alignment horizontal="left" vertical="top"/>
    </xf>
    <xf numFmtId="0" fontId="4" fillId="0" borderId="0" xfId="7" applyAlignment="1">
      <alignment horizontal="center"/>
    </xf>
    <xf numFmtId="0" fontId="4" fillId="0" borderId="5" xfId="9" applyBorder="1" applyAlignment="1">
      <alignment horizontal="left" vertical="top" wrapText="1"/>
    </xf>
    <xf numFmtId="0" fontId="4" fillId="0" borderId="6" xfId="9" applyBorder="1" applyAlignment="1">
      <alignment horizontal="left" vertical="top" wrapText="1"/>
    </xf>
    <xf numFmtId="0" fontId="4" fillId="0" borderId="8" xfId="9" applyBorder="1" applyAlignment="1">
      <alignment horizontal="left" vertical="top" wrapText="1"/>
    </xf>
    <xf numFmtId="0" fontId="4" fillId="0" borderId="1" xfId="9" applyBorder="1" applyAlignment="1">
      <alignment horizontal="left" vertical="top" wrapText="1"/>
    </xf>
    <xf numFmtId="0" fontId="4" fillId="0" borderId="0" xfId="9" applyAlignment="1">
      <alignment horizontal="left" vertical="top" wrapText="1"/>
    </xf>
    <xf numFmtId="0" fontId="4" fillId="0" borderId="19" xfId="9" applyBorder="1" applyAlignment="1">
      <alignment horizontal="left" vertical="top" wrapText="1"/>
    </xf>
    <xf numFmtId="0" fontId="4" fillId="0" borderId="7" xfId="9" applyBorder="1" applyAlignment="1">
      <alignment horizontal="left" vertical="top" wrapText="1"/>
    </xf>
    <xf numFmtId="0" fontId="4" fillId="0" borderId="3" xfId="9" applyBorder="1" applyAlignment="1">
      <alignment horizontal="left" vertical="top" wrapText="1"/>
    </xf>
    <xf numFmtId="0" fontId="4" fillId="0" borderId="4" xfId="9" applyBorder="1" applyAlignment="1">
      <alignment horizontal="left" vertical="top" wrapText="1"/>
    </xf>
    <xf numFmtId="0" fontId="4" fillId="0" borderId="53" xfId="8" applyFont="1" applyBorder="1" applyAlignment="1">
      <alignment horizontal="left" vertical="top" wrapText="1"/>
    </xf>
    <xf numFmtId="0" fontId="4" fillId="0" borderId="54" xfId="8" applyFont="1" applyBorder="1" applyAlignment="1">
      <alignment horizontal="left" vertical="top" wrapText="1"/>
    </xf>
    <xf numFmtId="0" fontId="4" fillId="0" borderId="55" xfId="8" applyFont="1" applyBorder="1" applyAlignment="1">
      <alignment horizontal="left" vertical="top" wrapText="1"/>
    </xf>
    <xf numFmtId="0" fontId="4" fillId="0" borderId="47" xfId="8" applyFont="1" applyBorder="1" applyAlignment="1">
      <alignment horizontal="left" vertical="top" wrapText="1"/>
    </xf>
    <xf numFmtId="0" fontId="4" fillId="0" borderId="0" xfId="8" applyFont="1" applyAlignment="1">
      <alignment horizontal="left" vertical="top" wrapText="1"/>
    </xf>
    <xf numFmtId="0" fontId="4" fillId="0" borderId="48" xfId="8" applyFont="1" applyBorder="1" applyAlignment="1">
      <alignment horizontal="left" vertical="top" wrapText="1"/>
    </xf>
    <xf numFmtId="0" fontId="4" fillId="0" borderId="49" xfId="8" applyFont="1" applyBorder="1" applyAlignment="1">
      <alignment horizontal="left" vertical="top" wrapText="1"/>
    </xf>
    <xf numFmtId="0" fontId="4" fillId="0" borderId="42" xfId="8" applyFont="1" applyBorder="1" applyAlignment="1">
      <alignment horizontal="left" vertical="top" wrapText="1"/>
    </xf>
    <xf numFmtId="0" fontId="4" fillId="0" borderId="50" xfId="8" applyFont="1" applyBorder="1" applyAlignment="1">
      <alignment horizontal="left" vertical="top" wrapText="1"/>
    </xf>
    <xf numFmtId="0" fontId="7" fillId="0" borderId="0" xfId="8" applyAlignment="1">
      <alignment horizontal="left" wrapText="1"/>
    </xf>
    <xf numFmtId="0" fontId="4" fillId="0" borderId="52" xfId="9" applyBorder="1" applyAlignment="1">
      <alignment horizontal="left" vertical="top"/>
    </xf>
  </cellXfs>
  <cellStyles count="14">
    <cellStyle name="Currency" xfId="10" builtinId="4"/>
    <cellStyle name="Currency 2" xfId="1" xr:uid="{00000000-0005-0000-0000-000000000000}"/>
    <cellStyle name="Currency 3" xfId="2" xr:uid="{00000000-0005-0000-0000-000001000000}"/>
    <cellStyle name="Currency 3 2" xfId="3" xr:uid="{00000000-0005-0000-0000-000002000000}"/>
    <cellStyle name="Currency 4" xfId="4" xr:uid="{00000000-0005-0000-0000-000003000000}"/>
    <cellStyle name="Hyperlink 2" xfId="5" xr:uid="{00000000-0005-0000-0000-000004000000}"/>
    <cellStyle name="Normal" xfId="0" builtinId="0"/>
    <cellStyle name="Normal 2" xfId="6" xr:uid="{00000000-0005-0000-0000-000006000000}"/>
    <cellStyle name="Normal 2 2" xfId="12" xr:uid="{CB947731-E0F0-45AB-A747-6908443B9E52}"/>
    <cellStyle name="Normal 2 3" xfId="11" xr:uid="{82D52287-1273-498A-B62D-BE2A91F4249E}"/>
    <cellStyle name="Normal 3" xfId="7" xr:uid="{00000000-0005-0000-0000-000007000000}"/>
    <cellStyle name="Normal_200 Series - Earthwork" xfId="8" xr:uid="{00000000-0005-0000-0000-000008000000}"/>
    <cellStyle name="Normal_200 Series - Earthwork 2" xfId="9" xr:uid="{00000000-0005-0000-0000-000009000000}"/>
    <cellStyle name="Percent" xfId="1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114301</xdr:rowOff>
    </xdr:from>
    <xdr:to>
      <xdr:col>1</xdr:col>
      <xdr:colOff>1046631</xdr:colOff>
      <xdr:row>5</xdr:row>
      <xdr:rowOff>48285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3D72E5F2-293D-4EC7-946D-43F6A3A652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114301"/>
          <a:ext cx="1813674" cy="78170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144780</xdr:colOff>
      <xdr:row>0</xdr:row>
      <xdr:rowOff>99061</xdr:rowOff>
    </xdr:from>
    <xdr:to>
      <xdr:col>3</xdr:col>
      <xdr:colOff>114414</xdr:colOff>
      <xdr:row>5</xdr:row>
      <xdr:rowOff>12090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68F4DD4-1DC1-45FC-B4DD-C4BA61BE58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780" y="99061"/>
          <a:ext cx="1798434" cy="760754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144780</xdr:colOff>
      <xdr:row>0</xdr:row>
      <xdr:rowOff>83821</xdr:rowOff>
    </xdr:from>
    <xdr:to>
      <xdr:col>3</xdr:col>
      <xdr:colOff>114414</xdr:colOff>
      <xdr:row>4</xdr:row>
      <xdr:rowOff>194970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9E916FD-B800-4976-8AAA-CE45680656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780" y="83821"/>
          <a:ext cx="1798434" cy="758849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144780</xdr:colOff>
      <xdr:row>0</xdr:row>
      <xdr:rowOff>83821</xdr:rowOff>
    </xdr:from>
    <xdr:to>
      <xdr:col>3</xdr:col>
      <xdr:colOff>114414</xdr:colOff>
      <xdr:row>4</xdr:row>
      <xdr:rowOff>194970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EE06294-21AD-4A9A-806D-93834F68E6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780" y="83821"/>
          <a:ext cx="1798434" cy="758849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144780</xdr:colOff>
      <xdr:row>0</xdr:row>
      <xdr:rowOff>99061</xdr:rowOff>
    </xdr:from>
    <xdr:to>
      <xdr:col>3</xdr:col>
      <xdr:colOff>114414</xdr:colOff>
      <xdr:row>5</xdr:row>
      <xdr:rowOff>12090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48979BD-4196-4CEC-950F-6E9D83DB00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780" y="99061"/>
          <a:ext cx="1813674" cy="781709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144780</xdr:colOff>
      <xdr:row>0</xdr:row>
      <xdr:rowOff>83821</xdr:rowOff>
    </xdr:from>
    <xdr:to>
      <xdr:col>3</xdr:col>
      <xdr:colOff>114414</xdr:colOff>
      <xdr:row>4</xdr:row>
      <xdr:rowOff>194970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83DF78A-4AF6-4976-B6C7-4722861BEC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780" y="83821"/>
          <a:ext cx="1798434" cy="7588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144780</xdr:colOff>
      <xdr:row>0</xdr:row>
      <xdr:rowOff>99061</xdr:rowOff>
    </xdr:from>
    <xdr:to>
      <xdr:col>3</xdr:col>
      <xdr:colOff>114414</xdr:colOff>
      <xdr:row>4</xdr:row>
      <xdr:rowOff>187936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45A86AB-AF9A-4735-AAE8-056316CAA3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780" y="99061"/>
          <a:ext cx="1798434" cy="7651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76201</xdr:rowOff>
    </xdr:from>
    <xdr:to>
      <xdr:col>3</xdr:col>
      <xdr:colOff>51549</xdr:colOff>
      <xdr:row>5</xdr:row>
      <xdr:rowOff>10185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B5F6D87E-DF9F-4989-AC53-7F8352A141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76201"/>
          <a:ext cx="1813674" cy="78170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0</xdr:row>
      <xdr:rowOff>114301</xdr:rowOff>
    </xdr:from>
    <xdr:to>
      <xdr:col>3</xdr:col>
      <xdr:colOff>91554</xdr:colOff>
      <xdr:row>5</xdr:row>
      <xdr:rowOff>27330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5FABA8A9-EDDD-4BC3-84FF-33E7513E7E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" y="114301"/>
          <a:ext cx="1813674" cy="78170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0</xdr:row>
      <xdr:rowOff>114301</xdr:rowOff>
    </xdr:from>
    <xdr:to>
      <xdr:col>3</xdr:col>
      <xdr:colOff>91554</xdr:colOff>
      <xdr:row>5</xdr:row>
      <xdr:rowOff>27330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BBF099F-7FAD-4A04-8807-B830E20D24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" y="114301"/>
          <a:ext cx="1798434" cy="76075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137160</xdr:colOff>
      <xdr:row>0</xdr:row>
      <xdr:rowOff>99061</xdr:rowOff>
    </xdr:from>
    <xdr:to>
      <xdr:col>3</xdr:col>
      <xdr:colOff>43929</xdr:colOff>
      <xdr:row>5</xdr:row>
      <xdr:rowOff>12090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F9FE5B1-AAA8-47EB-8546-F6EB9C7809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160" y="99061"/>
          <a:ext cx="1813674" cy="78170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129540</xdr:colOff>
      <xdr:row>0</xdr:row>
      <xdr:rowOff>129541</xdr:rowOff>
    </xdr:from>
    <xdr:to>
      <xdr:col>3</xdr:col>
      <xdr:colOff>68694</xdr:colOff>
      <xdr:row>5</xdr:row>
      <xdr:rowOff>42570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7213547-8655-4B5D-92B6-925E05A6B2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540" y="129541"/>
          <a:ext cx="1813674" cy="78170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106681</xdr:rowOff>
    </xdr:from>
    <xdr:to>
      <xdr:col>3</xdr:col>
      <xdr:colOff>122034</xdr:colOff>
      <xdr:row>4</xdr:row>
      <xdr:rowOff>195556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8A80077-B500-435B-A5A3-454DCF0EEE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106681"/>
          <a:ext cx="1798434" cy="76515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106681</xdr:rowOff>
    </xdr:from>
    <xdr:to>
      <xdr:col>3</xdr:col>
      <xdr:colOff>122034</xdr:colOff>
      <xdr:row>4</xdr:row>
      <xdr:rowOff>195556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677711F-55C8-4345-AA35-06E04FA7C7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106681"/>
          <a:ext cx="1798434" cy="7651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CJ%20Templates\Projects\2002\020660\ENG\EST\Projects\2002\020660\ENG\DOCS\REPORTS\Report\Design%20Report\BRIDGES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ransportation/WorkSets/107754_DEL-229-0021/400-Engineering/Structures/SFN_2102730/EngData/Quantities/Old/DEL-229-0.930%20Bridge%20Quantities-new%20approach%20sl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 Sp-SemiDpAb"/>
      <sheetName val="1 Sp-StubAb-shting"/>
      <sheetName val="Conspan"/>
      <sheetName val="1 Sp-MSE Walls"/>
      <sheetName val="1 Sp-MSE Walls ccj"/>
      <sheetName val="3 Span"/>
      <sheetName val="202.110001"/>
      <sheetName val="202.19"/>
      <sheetName val="Blank Calc Sht"/>
      <sheetName val="Sheet1"/>
      <sheetName val="BRIDGEST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Structure Removed"/>
      <sheetName val="Approach Slab Removed"/>
      <sheetName val="Unclassified Excavation"/>
      <sheetName val="Reinforcing Steel"/>
      <sheetName val="Bridge Deck Conc"/>
      <sheetName val="Abutment Conc"/>
      <sheetName val="Sealing of Concrete"/>
      <sheetName val="Summary2"/>
      <sheetName val="Painting"/>
      <sheetName val="Joint"/>
      <sheetName val="brg pad-abut"/>
      <sheetName val="Jacking"/>
      <sheetName val="Porous Backfill"/>
      <sheetName val="TST Rail"/>
      <sheetName val="PATCHING-519"/>
      <sheetName val="Approach Slab"/>
      <sheetName val="PATCHING-843"/>
      <sheetName val="SDC Overlay (2)"/>
      <sheetName val="Surface prepration (2)"/>
      <sheetName val="SDC Overlay"/>
      <sheetName val="Micro Silica Modified Var Depth"/>
      <sheetName val="Approach Asphalt Overlay"/>
      <sheetName val="SEMI-INT SEAL"/>
      <sheetName val="GFRP"/>
      <sheetName val="Hand Chipping"/>
      <sheetName val="Vandal Fence"/>
      <sheetName val="Sheet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C1" t="str">
            <v>DEL-229-0021</v>
          </cell>
        </row>
        <row r="2">
          <cell r="C2" t="str">
            <v>DEL-229-0.930</v>
          </cell>
        </row>
        <row r="3">
          <cell r="C3" t="str">
            <v>ODOT District 6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6355A8-2DF7-4D39-B52E-FCC3AF7AB0EE}">
  <sheetPr>
    <pageSetUpPr fitToPage="1"/>
  </sheetPr>
  <dimension ref="A1:L30"/>
  <sheetViews>
    <sheetView tabSelected="1" topLeftCell="A4" workbookViewId="0">
      <selection sqref="A1:L29"/>
    </sheetView>
  </sheetViews>
  <sheetFormatPr defaultRowHeight="12.75" x14ac:dyDescent="0.2"/>
  <cols>
    <col min="1" max="1" width="5.42578125" style="102" bestFit="1" customWidth="1"/>
    <col min="2" max="2" width="10.140625" style="102" bestFit="1" customWidth="1"/>
    <col min="3" max="5" width="12.5703125" style="102" customWidth="1"/>
    <col min="6" max="6" width="8.140625" style="102" hidden="1" customWidth="1"/>
    <col min="7" max="7" width="110.7109375" style="102" bestFit="1" customWidth="1"/>
    <col min="8" max="12" width="11.7109375" style="102" customWidth="1"/>
    <col min="13" max="254" width="9.140625" style="102"/>
    <col min="255" max="255" width="5.42578125" style="102" bestFit="1" customWidth="1"/>
    <col min="256" max="256" width="10.140625" style="102" bestFit="1" customWidth="1"/>
    <col min="257" max="257" width="7.7109375" style="102" bestFit="1" customWidth="1"/>
    <col min="258" max="258" width="8.140625" style="102" bestFit="1" customWidth="1"/>
    <col min="259" max="259" width="102.140625" style="102" customWidth="1"/>
    <col min="260" max="267" width="11.7109375" style="102" customWidth="1"/>
    <col min="268" max="268" width="10" style="102" bestFit="1" customWidth="1"/>
    <col min="269" max="510" width="9.140625" style="102"/>
    <col min="511" max="511" width="5.42578125" style="102" bestFit="1" customWidth="1"/>
    <col min="512" max="512" width="10.140625" style="102" bestFit="1" customWidth="1"/>
    <col min="513" max="513" width="7.7109375" style="102" bestFit="1" customWidth="1"/>
    <col min="514" max="514" width="8.140625" style="102" bestFit="1" customWidth="1"/>
    <col min="515" max="515" width="102.140625" style="102" customWidth="1"/>
    <col min="516" max="523" width="11.7109375" style="102" customWidth="1"/>
    <col min="524" max="524" width="10" style="102" bestFit="1" customWidth="1"/>
    <col min="525" max="766" width="9.140625" style="102"/>
    <col min="767" max="767" width="5.42578125" style="102" bestFit="1" customWidth="1"/>
    <col min="768" max="768" width="10.140625" style="102" bestFit="1" customWidth="1"/>
    <col min="769" max="769" width="7.7109375" style="102" bestFit="1" customWidth="1"/>
    <col min="770" max="770" width="8.140625" style="102" bestFit="1" customWidth="1"/>
    <col min="771" max="771" width="102.140625" style="102" customWidth="1"/>
    <col min="772" max="779" width="11.7109375" style="102" customWidth="1"/>
    <col min="780" max="780" width="10" style="102" bestFit="1" customWidth="1"/>
    <col min="781" max="1022" width="9.140625" style="102"/>
    <col min="1023" max="1023" width="5.42578125" style="102" bestFit="1" customWidth="1"/>
    <col min="1024" max="1024" width="10.140625" style="102" bestFit="1" customWidth="1"/>
    <col min="1025" max="1025" width="7.7109375" style="102" bestFit="1" customWidth="1"/>
    <col min="1026" max="1026" width="8.140625" style="102" bestFit="1" customWidth="1"/>
    <col min="1027" max="1027" width="102.140625" style="102" customWidth="1"/>
    <col min="1028" max="1035" width="11.7109375" style="102" customWidth="1"/>
    <col min="1036" max="1036" width="10" style="102" bestFit="1" customWidth="1"/>
    <col min="1037" max="1278" width="9.140625" style="102"/>
    <col min="1279" max="1279" width="5.42578125" style="102" bestFit="1" customWidth="1"/>
    <col min="1280" max="1280" width="10.140625" style="102" bestFit="1" customWidth="1"/>
    <col min="1281" max="1281" width="7.7109375" style="102" bestFit="1" customWidth="1"/>
    <col min="1282" max="1282" width="8.140625" style="102" bestFit="1" customWidth="1"/>
    <col min="1283" max="1283" width="102.140625" style="102" customWidth="1"/>
    <col min="1284" max="1291" width="11.7109375" style="102" customWidth="1"/>
    <col min="1292" max="1292" width="10" style="102" bestFit="1" customWidth="1"/>
    <col min="1293" max="1534" width="9.140625" style="102"/>
    <col min="1535" max="1535" width="5.42578125" style="102" bestFit="1" customWidth="1"/>
    <col min="1536" max="1536" width="10.140625" style="102" bestFit="1" customWidth="1"/>
    <col min="1537" max="1537" width="7.7109375" style="102" bestFit="1" customWidth="1"/>
    <col min="1538" max="1538" width="8.140625" style="102" bestFit="1" customWidth="1"/>
    <col min="1539" max="1539" width="102.140625" style="102" customWidth="1"/>
    <col min="1540" max="1547" width="11.7109375" style="102" customWidth="1"/>
    <col min="1548" max="1548" width="10" style="102" bestFit="1" customWidth="1"/>
    <col min="1549" max="1790" width="9.140625" style="102"/>
    <col min="1791" max="1791" width="5.42578125" style="102" bestFit="1" customWidth="1"/>
    <col min="1792" max="1792" width="10.140625" style="102" bestFit="1" customWidth="1"/>
    <col min="1793" max="1793" width="7.7109375" style="102" bestFit="1" customWidth="1"/>
    <col min="1794" max="1794" width="8.140625" style="102" bestFit="1" customWidth="1"/>
    <col min="1795" max="1795" width="102.140625" style="102" customWidth="1"/>
    <col min="1796" max="1803" width="11.7109375" style="102" customWidth="1"/>
    <col min="1804" max="1804" width="10" style="102" bestFit="1" customWidth="1"/>
    <col min="1805" max="2046" width="9.140625" style="102"/>
    <col min="2047" max="2047" width="5.42578125" style="102" bestFit="1" customWidth="1"/>
    <col min="2048" max="2048" width="10.140625" style="102" bestFit="1" customWidth="1"/>
    <col min="2049" max="2049" width="7.7109375" style="102" bestFit="1" customWidth="1"/>
    <col min="2050" max="2050" width="8.140625" style="102" bestFit="1" customWidth="1"/>
    <col min="2051" max="2051" width="102.140625" style="102" customWidth="1"/>
    <col min="2052" max="2059" width="11.7109375" style="102" customWidth="1"/>
    <col min="2060" max="2060" width="10" style="102" bestFit="1" customWidth="1"/>
    <col min="2061" max="2302" width="9.140625" style="102"/>
    <col min="2303" max="2303" width="5.42578125" style="102" bestFit="1" customWidth="1"/>
    <col min="2304" max="2304" width="10.140625" style="102" bestFit="1" customWidth="1"/>
    <col min="2305" max="2305" width="7.7109375" style="102" bestFit="1" customWidth="1"/>
    <col min="2306" max="2306" width="8.140625" style="102" bestFit="1" customWidth="1"/>
    <col min="2307" max="2307" width="102.140625" style="102" customWidth="1"/>
    <col min="2308" max="2315" width="11.7109375" style="102" customWidth="1"/>
    <col min="2316" max="2316" width="10" style="102" bestFit="1" customWidth="1"/>
    <col min="2317" max="2558" width="9.140625" style="102"/>
    <col min="2559" max="2559" width="5.42578125" style="102" bestFit="1" customWidth="1"/>
    <col min="2560" max="2560" width="10.140625" style="102" bestFit="1" customWidth="1"/>
    <col min="2561" max="2561" width="7.7109375" style="102" bestFit="1" customWidth="1"/>
    <col min="2562" max="2562" width="8.140625" style="102" bestFit="1" customWidth="1"/>
    <col min="2563" max="2563" width="102.140625" style="102" customWidth="1"/>
    <col min="2564" max="2571" width="11.7109375" style="102" customWidth="1"/>
    <col min="2572" max="2572" width="10" style="102" bestFit="1" customWidth="1"/>
    <col min="2573" max="2814" width="9.140625" style="102"/>
    <col min="2815" max="2815" width="5.42578125" style="102" bestFit="1" customWidth="1"/>
    <col min="2816" max="2816" width="10.140625" style="102" bestFit="1" customWidth="1"/>
    <col min="2817" max="2817" width="7.7109375" style="102" bestFit="1" customWidth="1"/>
    <col min="2818" max="2818" width="8.140625" style="102" bestFit="1" customWidth="1"/>
    <col min="2819" max="2819" width="102.140625" style="102" customWidth="1"/>
    <col min="2820" max="2827" width="11.7109375" style="102" customWidth="1"/>
    <col min="2828" max="2828" width="10" style="102" bestFit="1" customWidth="1"/>
    <col min="2829" max="3070" width="9.140625" style="102"/>
    <col min="3071" max="3071" width="5.42578125" style="102" bestFit="1" customWidth="1"/>
    <col min="3072" max="3072" width="10.140625" style="102" bestFit="1" customWidth="1"/>
    <col min="3073" max="3073" width="7.7109375" style="102" bestFit="1" customWidth="1"/>
    <col min="3074" max="3074" width="8.140625" style="102" bestFit="1" customWidth="1"/>
    <col min="3075" max="3075" width="102.140625" style="102" customWidth="1"/>
    <col min="3076" max="3083" width="11.7109375" style="102" customWidth="1"/>
    <col min="3084" max="3084" width="10" style="102" bestFit="1" customWidth="1"/>
    <col min="3085" max="3326" width="9.140625" style="102"/>
    <col min="3327" max="3327" width="5.42578125" style="102" bestFit="1" customWidth="1"/>
    <col min="3328" max="3328" width="10.140625" style="102" bestFit="1" customWidth="1"/>
    <col min="3329" max="3329" width="7.7109375" style="102" bestFit="1" customWidth="1"/>
    <col min="3330" max="3330" width="8.140625" style="102" bestFit="1" customWidth="1"/>
    <col min="3331" max="3331" width="102.140625" style="102" customWidth="1"/>
    <col min="3332" max="3339" width="11.7109375" style="102" customWidth="1"/>
    <col min="3340" max="3340" width="10" style="102" bestFit="1" customWidth="1"/>
    <col min="3341" max="3582" width="9.140625" style="102"/>
    <col min="3583" max="3583" width="5.42578125" style="102" bestFit="1" customWidth="1"/>
    <col min="3584" max="3584" width="10.140625" style="102" bestFit="1" customWidth="1"/>
    <col min="3585" max="3585" width="7.7109375" style="102" bestFit="1" customWidth="1"/>
    <col min="3586" max="3586" width="8.140625" style="102" bestFit="1" customWidth="1"/>
    <col min="3587" max="3587" width="102.140625" style="102" customWidth="1"/>
    <col min="3588" max="3595" width="11.7109375" style="102" customWidth="1"/>
    <col min="3596" max="3596" width="10" style="102" bestFit="1" customWidth="1"/>
    <col min="3597" max="3838" width="9.140625" style="102"/>
    <col min="3839" max="3839" width="5.42578125" style="102" bestFit="1" customWidth="1"/>
    <col min="3840" max="3840" width="10.140625" style="102" bestFit="1" customWidth="1"/>
    <col min="3841" max="3841" width="7.7109375" style="102" bestFit="1" customWidth="1"/>
    <col min="3842" max="3842" width="8.140625" style="102" bestFit="1" customWidth="1"/>
    <col min="3843" max="3843" width="102.140625" style="102" customWidth="1"/>
    <col min="3844" max="3851" width="11.7109375" style="102" customWidth="1"/>
    <col min="3852" max="3852" width="10" style="102" bestFit="1" customWidth="1"/>
    <col min="3853" max="4094" width="9.140625" style="102"/>
    <col min="4095" max="4095" width="5.42578125" style="102" bestFit="1" customWidth="1"/>
    <col min="4096" max="4096" width="10.140625" style="102" bestFit="1" customWidth="1"/>
    <col min="4097" max="4097" width="7.7109375" style="102" bestFit="1" customWidth="1"/>
    <col min="4098" max="4098" width="8.140625" style="102" bestFit="1" customWidth="1"/>
    <col min="4099" max="4099" width="102.140625" style="102" customWidth="1"/>
    <col min="4100" max="4107" width="11.7109375" style="102" customWidth="1"/>
    <col min="4108" max="4108" width="10" style="102" bestFit="1" customWidth="1"/>
    <col min="4109" max="4350" width="9.140625" style="102"/>
    <col min="4351" max="4351" width="5.42578125" style="102" bestFit="1" customWidth="1"/>
    <col min="4352" max="4352" width="10.140625" style="102" bestFit="1" customWidth="1"/>
    <col min="4353" max="4353" width="7.7109375" style="102" bestFit="1" customWidth="1"/>
    <col min="4354" max="4354" width="8.140625" style="102" bestFit="1" customWidth="1"/>
    <col min="4355" max="4355" width="102.140625" style="102" customWidth="1"/>
    <col min="4356" max="4363" width="11.7109375" style="102" customWidth="1"/>
    <col min="4364" max="4364" width="10" style="102" bestFit="1" customWidth="1"/>
    <col min="4365" max="4606" width="9.140625" style="102"/>
    <col min="4607" max="4607" width="5.42578125" style="102" bestFit="1" customWidth="1"/>
    <col min="4608" max="4608" width="10.140625" style="102" bestFit="1" customWidth="1"/>
    <col min="4609" max="4609" width="7.7109375" style="102" bestFit="1" customWidth="1"/>
    <col min="4610" max="4610" width="8.140625" style="102" bestFit="1" customWidth="1"/>
    <col min="4611" max="4611" width="102.140625" style="102" customWidth="1"/>
    <col min="4612" max="4619" width="11.7109375" style="102" customWidth="1"/>
    <col min="4620" max="4620" width="10" style="102" bestFit="1" customWidth="1"/>
    <col min="4621" max="4862" width="9.140625" style="102"/>
    <col min="4863" max="4863" width="5.42578125" style="102" bestFit="1" customWidth="1"/>
    <col min="4864" max="4864" width="10.140625" style="102" bestFit="1" customWidth="1"/>
    <col min="4865" max="4865" width="7.7109375" style="102" bestFit="1" customWidth="1"/>
    <col min="4866" max="4866" width="8.140625" style="102" bestFit="1" customWidth="1"/>
    <col min="4867" max="4867" width="102.140625" style="102" customWidth="1"/>
    <col min="4868" max="4875" width="11.7109375" style="102" customWidth="1"/>
    <col min="4876" max="4876" width="10" style="102" bestFit="1" customWidth="1"/>
    <col min="4877" max="5118" width="9.140625" style="102"/>
    <col min="5119" max="5119" width="5.42578125" style="102" bestFit="1" customWidth="1"/>
    <col min="5120" max="5120" width="10.140625" style="102" bestFit="1" customWidth="1"/>
    <col min="5121" max="5121" width="7.7109375" style="102" bestFit="1" customWidth="1"/>
    <col min="5122" max="5122" width="8.140625" style="102" bestFit="1" customWidth="1"/>
    <col min="5123" max="5123" width="102.140625" style="102" customWidth="1"/>
    <col min="5124" max="5131" width="11.7109375" style="102" customWidth="1"/>
    <col min="5132" max="5132" width="10" style="102" bestFit="1" customWidth="1"/>
    <col min="5133" max="5374" width="9.140625" style="102"/>
    <col min="5375" max="5375" width="5.42578125" style="102" bestFit="1" customWidth="1"/>
    <col min="5376" max="5376" width="10.140625" style="102" bestFit="1" customWidth="1"/>
    <col min="5377" max="5377" width="7.7109375" style="102" bestFit="1" customWidth="1"/>
    <col min="5378" max="5378" width="8.140625" style="102" bestFit="1" customWidth="1"/>
    <col min="5379" max="5379" width="102.140625" style="102" customWidth="1"/>
    <col min="5380" max="5387" width="11.7109375" style="102" customWidth="1"/>
    <col min="5388" max="5388" width="10" style="102" bestFit="1" customWidth="1"/>
    <col min="5389" max="5630" width="9.140625" style="102"/>
    <col min="5631" max="5631" width="5.42578125" style="102" bestFit="1" customWidth="1"/>
    <col min="5632" max="5632" width="10.140625" style="102" bestFit="1" customWidth="1"/>
    <col min="5633" max="5633" width="7.7109375" style="102" bestFit="1" customWidth="1"/>
    <col min="5634" max="5634" width="8.140625" style="102" bestFit="1" customWidth="1"/>
    <col min="5635" max="5635" width="102.140625" style="102" customWidth="1"/>
    <col min="5636" max="5643" width="11.7109375" style="102" customWidth="1"/>
    <col min="5644" max="5644" width="10" style="102" bestFit="1" customWidth="1"/>
    <col min="5645" max="5886" width="9.140625" style="102"/>
    <col min="5887" max="5887" width="5.42578125" style="102" bestFit="1" customWidth="1"/>
    <col min="5888" max="5888" width="10.140625" style="102" bestFit="1" customWidth="1"/>
    <col min="5889" max="5889" width="7.7109375" style="102" bestFit="1" customWidth="1"/>
    <col min="5890" max="5890" width="8.140625" style="102" bestFit="1" customWidth="1"/>
    <col min="5891" max="5891" width="102.140625" style="102" customWidth="1"/>
    <col min="5892" max="5899" width="11.7109375" style="102" customWidth="1"/>
    <col min="5900" max="5900" width="10" style="102" bestFit="1" customWidth="1"/>
    <col min="5901" max="6142" width="9.140625" style="102"/>
    <col min="6143" max="6143" width="5.42578125" style="102" bestFit="1" customWidth="1"/>
    <col min="6144" max="6144" width="10.140625" style="102" bestFit="1" customWidth="1"/>
    <col min="6145" max="6145" width="7.7109375" style="102" bestFit="1" customWidth="1"/>
    <col min="6146" max="6146" width="8.140625" style="102" bestFit="1" customWidth="1"/>
    <col min="6147" max="6147" width="102.140625" style="102" customWidth="1"/>
    <col min="6148" max="6155" width="11.7109375" style="102" customWidth="1"/>
    <col min="6156" max="6156" width="10" style="102" bestFit="1" customWidth="1"/>
    <col min="6157" max="6398" width="9.140625" style="102"/>
    <col min="6399" max="6399" width="5.42578125" style="102" bestFit="1" customWidth="1"/>
    <col min="6400" max="6400" width="10.140625" style="102" bestFit="1" customWidth="1"/>
    <col min="6401" max="6401" width="7.7109375" style="102" bestFit="1" customWidth="1"/>
    <col min="6402" max="6402" width="8.140625" style="102" bestFit="1" customWidth="1"/>
    <col min="6403" max="6403" width="102.140625" style="102" customWidth="1"/>
    <col min="6404" max="6411" width="11.7109375" style="102" customWidth="1"/>
    <col min="6412" max="6412" width="10" style="102" bestFit="1" customWidth="1"/>
    <col min="6413" max="6654" width="9.140625" style="102"/>
    <col min="6655" max="6655" width="5.42578125" style="102" bestFit="1" customWidth="1"/>
    <col min="6656" max="6656" width="10.140625" style="102" bestFit="1" customWidth="1"/>
    <col min="6657" max="6657" width="7.7109375" style="102" bestFit="1" customWidth="1"/>
    <col min="6658" max="6658" width="8.140625" style="102" bestFit="1" customWidth="1"/>
    <col min="6659" max="6659" width="102.140625" style="102" customWidth="1"/>
    <col min="6660" max="6667" width="11.7109375" style="102" customWidth="1"/>
    <col min="6668" max="6668" width="10" style="102" bestFit="1" customWidth="1"/>
    <col min="6669" max="6910" width="9.140625" style="102"/>
    <col min="6911" max="6911" width="5.42578125" style="102" bestFit="1" customWidth="1"/>
    <col min="6912" max="6912" width="10.140625" style="102" bestFit="1" customWidth="1"/>
    <col min="6913" max="6913" width="7.7109375" style="102" bestFit="1" customWidth="1"/>
    <col min="6914" max="6914" width="8.140625" style="102" bestFit="1" customWidth="1"/>
    <col min="6915" max="6915" width="102.140625" style="102" customWidth="1"/>
    <col min="6916" max="6923" width="11.7109375" style="102" customWidth="1"/>
    <col min="6924" max="6924" width="10" style="102" bestFit="1" customWidth="1"/>
    <col min="6925" max="7166" width="9.140625" style="102"/>
    <col min="7167" max="7167" width="5.42578125" style="102" bestFit="1" customWidth="1"/>
    <col min="7168" max="7168" width="10.140625" style="102" bestFit="1" customWidth="1"/>
    <col min="7169" max="7169" width="7.7109375" style="102" bestFit="1" customWidth="1"/>
    <col min="7170" max="7170" width="8.140625" style="102" bestFit="1" customWidth="1"/>
    <col min="7171" max="7171" width="102.140625" style="102" customWidth="1"/>
    <col min="7172" max="7179" width="11.7109375" style="102" customWidth="1"/>
    <col min="7180" max="7180" width="10" style="102" bestFit="1" customWidth="1"/>
    <col min="7181" max="7422" width="9.140625" style="102"/>
    <col min="7423" max="7423" width="5.42578125" style="102" bestFit="1" customWidth="1"/>
    <col min="7424" max="7424" width="10.140625" style="102" bestFit="1" customWidth="1"/>
    <col min="7425" max="7425" width="7.7109375" style="102" bestFit="1" customWidth="1"/>
    <col min="7426" max="7426" width="8.140625" style="102" bestFit="1" customWidth="1"/>
    <col min="7427" max="7427" width="102.140625" style="102" customWidth="1"/>
    <col min="7428" max="7435" width="11.7109375" style="102" customWidth="1"/>
    <col min="7436" max="7436" width="10" style="102" bestFit="1" customWidth="1"/>
    <col min="7437" max="7678" width="9.140625" style="102"/>
    <col min="7679" max="7679" width="5.42578125" style="102" bestFit="1" customWidth="1"/>
    <col min="7680" max="7680" width="10.140625" style="102" bestFit="1" customWidth="1"/>
    <col min="7681" max="7681" width="7.7109375" style="102" bestFit="1" customWidth="1"/>
    <col min="7682" max="7682" width="8.140625" style="102" bestFit="1" customWidth="1"/>
    <col min="7683" max="7683" width="102.140625" style="102" customWidth="1"/>
    <col min="7684" max="7691" width="11.7109375" style="102" customWidth="1"/>
    <col min="7692" max="7692" width="10" style="102" bestFit="1" customWidth="1"/>
    <col min="7693" max="7934" width="9.140625" style="102"/>
    <col min="7935" max="7935" width="5.42578125" style="102" bestFit="1" customWidth="1"/>
    <col min="7936" max="7936" width="10.140625" style="102" bestFit="1" customWidth="1"/>
    <col min="7937" max="7937" width="7.7109375" style="102" bestFit="1" customWidth="1"/>
    <col min="7938" max="7938" width="8.140625" style="102" bestFit="1" customWidth="1"/>
    <col min="7939" max="7939" width="102.140625" style="102" customWidth="1"/>
    <col min="7940" max="7947" width="11.7109375" style="102" customWidth="1"/>
    <col min="7948" max="7948" width="10" style="102" bestFit="1" customWidth="1"/>
    <col min="7949" max="8190" width="9.140625" style="102"/>
    <col min="8191" max="8191" width="5.42578125" style="102" bestFit="1" customWidth="1"/>
    <col min="8192" max="8192" width="10.140625" style="102" bestFit="1" customWidth="1"/>
    <col min="8193" max="8193" width="7.7109375" style="102" bestFit="1" customWidth="1"/>
    <col min="8194" max="8194" width="8.140625" style="102" bestFit="1" customWidth="1"/>
    <col min="8195" max="8195" width="102.140625" style="102" customWidth="1"/>
    <col min="8196" max="8203" width="11.7109375" style="102" customWidth="1"/>
    <col min="8204" max="8204" width="10" style="102" bestFit="1" customWidth="1"/>
    <col min="8205" max="8446" width="9.140625" style="102"/>
    <col min="8447" max="8447" width="5.42578125" style="102" bestFit="1" customWidth="1"/>
    <col min="8448" max="8448" width="10.140625" style="102" bestFit="1" customWidth="1"/>
    <col min="8449" max="8449" width="7.7109375" style="102" bestFit="1" customWidth="1"/>
    <col min="8450" max="8450" width="8.140625" style="102" bestFit="1" customWidth="1"/>
    <col min="8451" max="8451" width="102.140625" style="102" customWidth="1"/>
    <col min="8452" max="8459" width="11.7109375" style="102" customWidth="1"/>
    <col min="8460" max="8460" width="10" style="102" bestFit="1" customWidth="1"/>
    <col min="8461" max="8702" width="9.140625" style="102"/>
    <col min="8703" max="8703" width="5.42578125" style="102" bestFit="1" customWidth="1"/>
    <col min="8704" max="8704" width="10.140625" style="102" bestFit="1" customWidth="1"/>
    <col min="8705" max="8705" width="7.7109375" style="102" bestFit="1" customWidth="1"/>
    <col min="8706" max="8706" width="8.140625" style="102" bestFit="1" customWidth="1"/>
    <col min="8707" max="8707" width="102.140625" style="102" customWidth="1"/>
    <col min="8708" max="8715" width="11.7109375" style="102" customWidth="1"/>
    <col min="8716" max="8716" width="10" style="102" bestFit="1" customWidth="1"/>
    <col min="8717" max="8958" width="9.140625" style="102"/>
    <col min="8959" max="8959" width="5.42578125" style="102" bestFit="1" customWidth="1"/>
    <col min="8960" max="8960" width="10.140625" style="102" bestFit="1" customWidth="1"/>
    <col min="8961" max="8961" width="7.7109375" style="102" bestFit="1" customWidth="1"/>
    <col min="8962" max="8962" width="8.140625" style="102" bestFit="1" customWidth="1"/>
    <col min="8963" max="8963" width="102.140625" style="102" customWidth="1"/>
    <col min="8964" max="8971" width="11.7109375" style="102" customWidth="1"/>
    <col min="8972" max="8972" width="10" style="102" bestFit="1" customWidth="1"/>
    <col min="8973" max="9214" width="9.140625" style="102"/>
    <col min="9215" max="9215" width="5.42578125" style="102" bestFit="1" customWidth="1"/>
    <col min="9216" max="9216" width="10.140625" style="102" bestFit="1" customWidth="1"/>
    <col min="9217" max="9217" width="7.7109375" style="102" bestFit="1" customWidth="1"/>
    <col min="9218" max="9218" width="8.140625" style="102" bestFit="1" customWidth="1"/>
    <col min="9219" max="9219" width="102.140625" style="102" customWidth="1"/>
    <col min="9220" max="9227" width="11.7109375" style="102" customWidth="1"/>
    <col min="9228" max="9228" width="10" style="102" bestFit="1" customWidth="1"/>
    <col min="9229" max="9470" width="9.140625" style="102"/>
    <col min="9471" max="9471" width="5.42578125" style="102" bestFit="1" customWidth="1"/>
    <col min="9472" max="9472" width="10.140625" style="102" bestFit="1" customWidth="1"/>
    <col min="9473" max="9473" width="7.7109375" style="102" bestFit="1" customWidth="1"/>
    <col min="9474" max="9474" width="8.140625" style="102" bestFit="1" customWidth="1"/>
    <col min="9475" max="9475" width="102.140625" style="102" customWidth="1"/>
    <col min="9476" max="9483" width="11.7109375" style="102" customWidth="1"/>
    <col min="9484" max="9484" width="10" style="102" bestFit="1" customWidth="1"/>
    <col min="9485" max="9726" width="9.140625" style="102"/>
    <col min="9727" max="9727" width="5.42578125" style="102" bestFit="1" customWidth="1"/>
    <col min="9728" max="9728" width="10.140625" style="102" bestFit="1" customWidth="1"/>
    <col min="9729" max="9729" width="7.7109375" style="102" bestFit="1" customWidth="1"/>
    <col min="9730" max="9730" width="8.140625" style="102" bestFit="1" customWidth="1"/>
    <col min="9731" max="9731" width="102.140625" style="102" customWidth="1"/>
    <col min="9732" max="9739" width="11.7109375" style="102" customWidth="1"/>
    <col min="9740" max="9740" width="10" style="102" bestFit="1" customWidth="1"/>
    <col min="9741" max="9982" width="9.140625" style="102"/>
    <col min="9983" max="9983" width="5.42578125" style="102" bestFit="1" customWidth="1"/>
    <col min="9984" max="9984" width="10.140625" style="102" bestFit="1" customWidth="1"/>
    <col min="9985" max="9985" width="7.7109375" style="102" bestFit="1" customWidth="1"/>
    <col min="9986" max="9986" width="8.140625" style="102" bestFit="1" customWidth="1"/>
    <col min="9987" max="9987" width="102.140625" style="102" customWidth="1"/>
    <col min="9988" max="9995" width="11.7109375" style="102" customWidth="1"/>
    <col min="9996" max="9996" width="10" style="102" bestFit="1" customWidth="1"/>
    <col min="9997" max="10238" width="9.140625" style="102"/>
    <col min="10239" max="10239" width="5.42578125" style="102" bestFit="1" customWidth="1"/>
    <col min="10240" max="10240" width="10.140625" style="102" bestFit="1" customWidth="1"/>
    <col min="10241" max="10241" width="7.7109375" style="102" bestFit="1" customWidth="1"/>
    <col min="10242" max="10242" width="8.140625" style="102" bestFit="1" customWidth="1"/>
    <col min="10243" max="10243" width="102.140625" style="102" customWidth="1"/>
    <col min="10244" max="10251" width="11.7109375" style="102" customWidth="1"/>
    <col min="10252" max="10252" width="10" style="102" bestFit="1" customWidth="1"/>
    <col min="10253" max="10494" width="9.140625" style="102"/>
    <col min="10495" max="10495" width="5.42578125" style="102" bestFit="1" customWidth="1"/>
    <col min="10496" max="10496" width="10.140625" style="102" bestFit="1" customWidth="1"/>
    <col min="10497" max="10497" width="7.7109375" style="102" bestFit="1" customWidth="1"/>
    <col min="10498" max="10498" width="8.140625" style="102" bestFit="1" customWidth="1"/>
    <col min="10499" max="10499" width="102.140625" style="102" customWidth="1"/>
    <col min="10500" max="10507" width="11.7109375" style="102" customWidth="1"/>
    <col min="10508" max="10508" width="10" style="102" bestFit="1" customWidth="1"/>
    <col min="10509" max="10750" width="9.140625" style="102"/>
    <col min="10751" max="10751" width="5.42578125" style="102" bestFit="1" customWidth="1"/>
    <col min="10752" max="10752" width="10.140625" style="102" bestFit="1" customWidth="1"/>
    <col min="10753" max="10753" width="7.7109375" style="102" bestFit="1" customWidth="1"/>
    <col min="10754" max="10754" width="8.140625" style="102" bestFit="1" customWidth="1"/>
    <col min="10755" max="10755" width="102.140625" style="102" customWidth="1"/>
    <col min="10756" max="10763" width="11.7109375" style="102" customWidth="1"/>
    <col min="10764" max="10764" width="10" style="102" bestFit="1" customWidth="1"/>
    <col min="10765" max="11006" width="9.140625" style="102"/>
    <col min="11007" max="11007" width="5.42578125" style="102" bestFit="1" customWidth="1"/>
    <col min="11008" max="11008" width="10.140625" style="102" bestFit="1" customWidth="1"/>
    <col min="11009" max="11009" width="7.7109375" style="102" bestFit="1" customWidth="1"/>
    <col min="11010" max="11010" width="8.140625" style="102" bestFit="1" customWidth="1"/>
    <col min="11011" max="11011" width="102.140625" style="102" customWidth="1"/>
    <col min="11012" max="11019" width="11.7109375" style="102" customWidth="1"/>
    <col min="11020" max="11020" width="10" style="102" bestFit="1" customWidth="1"/>
    <col min="11021" max="11262" width="9.140625" style="102"/>
    <col min="11263" max="11263" width="5.42578125" style="102" bestFit="1" customWidth="1"/>
    <col min="11264" max="11264" width="10.140625" style="102" bestFit="1" customWidth="1"/>
    <col min="11265" max="11265" width="7.7109375" style="102" bestFit="1" customWidth="1"/>
    <col min="11266" max="11266" width="8.140625" style="102" bestFit="1" customWidth="1"/>
    <col min="11267" max="11267" width="102.140625" style="102" customWidth="1"/>
    <col min="11268" max="11275" width="11.7109375" style="102" customWidth="1"/>
    <col min="11276" max="11276" width="10" style="102" bestFit="1" customWidth="1"/>
    <col min="11277" max="11518" width="9.140625" style="102"/>
    <col min="11519" max="11519" width="5.42578125" style="102" bestFit="1" customWidth="1"/>
    <col min="11520" max="11520" width="10.140625" style="102" bestFit="1" customWidth="1"/>
    <col min="11521" max="11521" width="7.7109375" style="102" bestFit="1" customWidth="1"/>
    <col min="11522" max="11522" width="8.140625" style="102" bestFit="1" customWidth="1"/>
    <col min="11523" max="11523" width="102.140625" style="102" customWidth="1"/>
    <col min="11524" max="11531" width="11.7109375" style="102" customWidth="1"/>
    <col min="11532" max="11532" width="10" style="102" bestFit="1" customWidth="1"/>
    <col min="11533" max="11774" width="9.140625" style="102"/>
    <col min="11775" max="11775" width="5.42578125" style="102" bestFit="1" customWidth="1"/>
    <col min="11776" max="11776" width="10.140625" style="102" bestFit="1" customWidth="1"/>
    <col min="11777" max="11777" width="7.7109375" style="102" bestFit="1" customWidth="1"/>
    <col min="11778" max="11778" width="8.140625" style="102" bestFit="1" customWidth="1"/>
    <col min="11779" max="11779" width="102.140625" style="102" customWidth="1"/>
    <col min="11780" max="11787" width="11.7109375" style="102" customWidth="1"/>
    <col min="11788" max="11788" width="10" style="102" bestFit="1" customWidth="1"/>
    <col min="11789" max="12030" width="9.140625" style="102"/>
    <col min="12031" max="12031" width="5.42578125" style="102" bestFit="1" customWidth="1"/>
    <col min="12032" max="12032" width="10.140625" style="102" bestFit="1" customWidth="1"/>
    <col min="12033" max="12033" width="7.7109375" style="102" bestFit="1" customWidth="1"/>
    <col min="12034" max="12034" width="8.140625" style="102" bestFit="1" customWidth="1"/>
    <col min="12035" max="12035" width="102.140625" style="102" customWidth="1"/>
    <col min="12036" max="12043" width="11.7109375" style="102" customWidth="1"/>
    <col min="12044" max="12044" width="10" style="102" bestFit="1" customWidth="1"/>
    <col min="12045" max="12286" width="9.140625" style="102"/>
    <col min="12287" max="12287" width="5.42578125" style="102" bestFit="1" customWidth="1"/>
    <col min="12288" max="12288" width="10.140625" style="102" bestFit="1" customWidth="1"/>
    <col min="12289" max="12289" width="7.7109375" style="102" bestFit="1" customWidth="1"/>
    <col min="12290" max="12290" width="8.140625" style="102" bestFit="1" customWidth="1"/>
    <col min="12291" max="12291" width="102.140625" style="102" customWidth="1"/>
    <col min="12292" max="12299" width="11.7109375" style="102" customWidth="1"/>
    <col min="12300" max="12300" width="10" style="102" bestFit="1" customWidth="1"/>
    <col min="12301" max="12542" width="9.140625" style="102"/>
    <col min="12543" max="12543" width="5.42578125" style="102" bestFit="1" customWidth="1"/>
    <col min="12544" max="12544" width="10.140625" style="102" bestFit="1" customWidth="1"/>
    <col min="12545" max="12545" width="7.7109375" style="102" bestFit="1" customWidth="1"/>
    <col min="12546" max="12546" width="8.140625" style="102" bestFit="1" customWidth="1"/>
    <col min="12547" max="12547" width="102.140625" style="102" customWidth="1"/>
    <col min="12548" max="12555" width="11.7109375" style="102" customWidth="1"/>
    <col min="12556" max="12556" width="10" style="102" bestFit="1" customWidth="1"/>
    <col min="12557" max="12798" width="9.140625" style="102"/>
    <col min="12799" max="12799" width="5.42578125" style="102" bestFit="1" customWidth="1"/>
    <col min="12800" max="12800" width="10.140625" style="102" bestFit="1" customWidth="1"/>
    <col min="12801" max="12801" width="7.7109375" style="102" bestFit="1" customWidth="1"/>
    <col min="12802" max="12802" width="8.140625" style="102" bestFit="1" customWidth="1"/>
    <col min="12803" max="12803" width="102.140625" style="102" customWidth="1"/>
    <col min="12804" max="12811" width="11.7109375" style="102" customWidth="1"/>
    <col min="12812" max="12812" width="10" style="102" bestFit="1" customWidth="1"/>
    <col min="12813" max="13054" width="9.140625" style="102"/>
    <col min="13055" max="13055" width="5.42578125" style="102" bestFit="1" customWidth="1"/>
    <col min="13056" max="13056" width="10.140625" style="102" bestFit="1" customWidth="1"/>
    <col min="13057" max="13057" width="7.7109375" style="102" bestFit="1" customWidth="1"/>
    <col min="13058" max="13058" width="8.140625" style="102" bestFit="1" customWidth="1"/>
    <col min="13059" max="13059" width="102.140625" style="102" customWidth="1"/>
    <col min="13060" max="13067" width="11.7109375" style="102" customWidth="1"/>
    <col min="13068" max="13068" width="10" style="102" bestFit="1" customWidth="1"/>
    <col min="13069" max="13310" width="9.140625" style="102"/>
    <col min="13311" max="13311" width="5.42578125" style="102" bestFit="1" customWidth="1"/>
    <col min="13312" max="13312" width="10.140625" style="102" bestFit="1" customWidth="1"/>
    <col min="13313" max="13313" width="7.7109375" style="102" bestFit="1" customWidth="1"/>
    <col min="13314" max="13314" width="8.140625" style="102" bestFit="1" customWidth="1"/>
    <col min="13315" max="13315" width="102.140625" style="102" customWidth="1"/>
    <col min="13316" max="13323" width="11.7109375" style="102" customWidth="1"/>
    <col min="13324" max="13324" width="10" style="102" bestFit="1" customWidth="1"/>
    <col min="13325" max="13566" width="9.140625" style="102"/>
    <col min="13567" max="13567" width="5.42578125" style="102" bestFit="1" customWidth="1"/>
    <col min="13568" max="13568" width="10.140625" style="102" bestFit="1" customWidth="1"/>
    <col min="13569" max="13569" width="7.7109375" style="102" bestFit="1" customWidth="1"/>
    <col min="13570" max="13570" width="8.140625" style="102" bestFit="1" customWidth="1"/>
    <col min="13571" max="13571" width="102.140625" style="102" customWidth="1"/>
    <col min="13572" max="13579" width="11.7109375" style="102" customWidth="1"/>
    <col min="13580" max="13580" width="10" style="102" bestFit="1" customWidth="1"/>
    <col min="13581" max="13822" width="9.140625" style="102"/>
    <col min="13823" max="13823" width="5.42578125" style="102" bestFit="1" customWidth="1"/>
    <col min="13824" max="13824" width="10.140625" style="102" bestFit="1" customWidth="1"/>
    <col min="13825" max="13825" width="7.7109375" style="102" bestFit="1" customWidth="1"/>
    <col min="13826" max="13826" width="8.140625" style="102" bestFit="1" customWidth="1"/>
    <col min="13827" max="13827" width="102.140625" style="102" customWidth="1"/>
    <col min="13828" max="13835" width="11.7109375" style="102" customWidth="1"/>
    <col min="13836" max="13836" width="10" style="102" bestFit="1" customWidth="1"/>
    <col min="13837" max="14078" width="9.140625" style="102"/>
    <col min="14079" max="14079" width="5.42578125" style="102" bestFit="1" customWidth="1"/>
    <col min="14080" max="14080" width="10.140625" style="102" bestFit="1" customWidth="1"/>
    <col min="14081" max="14081" width="7.7109375" style="102" bestFit="1" customWidth="1"/>
    <col min="14082" max="14082" width="8.140625" style="102" bestFit="1" customWidth="1"/>
    <col min="14083" max="14083" width="102.140625" style="102" customWidth="1"/>
    <col min="14084" max="14091" width="11.7109375" style="102" customWidth="1"/>
    <col min="14092" max="14092" width="10" style="102" bestFit="1" customWidth="1"/>
    <col min="14093" max="14334" width="9.140625" style="102"/>
    <col min="14335" max="14335" width="5.42578125" style="102" bestFit="1" customWidth="1"/>
    <col min="14336" max="14336" width="10.140625" style="102" bestFit="1" customWidth="1"/>
    <col min="14337" max="14337" width="7.7109375" style="102" bestFit="1" customWidth="1"/>
    <col min="14338" max="14338" width="8.140625" style="102" bestFit="1" customWidth="1"/>
    <col min="14339" max="14339" width="102.140625" style="102" customWidth="1"/>
    <col min="14340" max="14347" width="11.7109375" style="102" customWidth="1"/>
    <col min="14348" max="14348" width="10" style="102" bestFit="1" customWidth="1"/>
    <col min="14349" max="14590" width="9.140625" style="102"/>
    <col min="14591" max="14591" width="5.42578125" style="102" bestFit="1" customWidth="1"/>
    <col min="14592" max="14592" width="10.140625" style="102" bestFit="1" customWidth="1"/>
    <col min="14593" max="14593" width="7.7109375" style="102" bestFit="1" customWidth="1"/>
    <col min="14594" max="14594" width="8.140625" style="102" bestFit="1" customWidth="1"/>
    <col min="14595" max="14595" width="102.140625" style="102" customWidth="1"/>
    <col min="14596" max="14603" width="11.7109375" style="102" customWidth="1"/>
    <col min="14604" max="14604" width="10" style="102" bestFit="1" customWidth="1"/>
    <col min="14605" max="14846" width="9.140625" style="102"/>
    <col min="14847" max="14847" width="5.42578125" style="102" bestFit="1" customWidth="1"/>
    <col min="14848" max="14848" width="10.140625" style="102" bestFit="1" customWidth="1"/>
    <col min="14849" max="14849" width="7.7109375" style="102" bestFit="1" customWidth="1"/>
    <col min="14850" max="14850" width="8.140625" style="102" bestFit="1" customWidth="1"/>
    <col min="14851" max="14851" width="102.140625" style="102" customWidth="1"/>
    <col min="14852" max="14859" width="11.7109375" style="102" customWidth="1"/>
    <col min="14860" max="14860" width="10" style="102" bestFit="1" customWidth="1"/>
    <col min="14861" max="15102" width="9.140625" style="102"/>
    <col min="15103" max="15103" width="5.42578125" style="102" bestFit="1" customWidth="1"/>
    <col min="15104" max="15104" width="10.140625" style="102" bestFit="1" customWidth="1"/>
    <col min="15105" max="15105" width="7.7109375" style="102" bestFit="1" customWidth="1"/>
    <col min="15106" max="15106" width="8.140625" style="102" bestFit="1" customWidth="1"/>
    <col min="15107" max="15107" width="102.140625" style="102" customWidth="1"/>
    <col min="15108" max="15115" width="11.7109375" style="102" customWidth="1"/>
    <col min="15116" max="15116" width="10" style="102" bestFit="1" customWidth="1"/>
    <col min="15117" max="15358" width="9.140625" style="102"/>
    <col min="15359" max="15359" width="5.42578125" style="102" bestFit="1" customWidth="1"/>
    <col min="15360" max="15360" width="10.140625" style="102" bestFit="1" customWidth="1"/>
    <col min="15361" max="15361" width="7.7109375" style="102" bestFit="1" customWidth="1"/>
    <col min="15362" max="15362" width="8.140625" style="102" bestFit="1" customWidth="1"/>
    <col min="15363" max="15363" width="102.140625" style="102" customWidth="1"/>
    <col min="15364" max="15371" width="11.7109375" style="102" customWidth="1"/>
    <col min="15372" max="15372" width="10" style="102" bestFit="1" customWidth="1"/>
    <col min="15373" max="15614" width="9.140625" style="102"/>
    <col min="15615" max="15615" width="5.42578125" style="102" bestFit="1" customWidth="1"/>
    <col min="15616" max="15616" width="10.140625" style="102" bestFit="1" customWidth="1"/>
    <col min="15617" max="15617" width="7.7109375" style="102" bestFit="1" customWidth="1"/>
    <col min="15618" max="15618" width="8.140625" style="102" bestFit="1" customWidth="1"/>
    <col min="15619" max="15619" width="102.140625" style="102" customWidth="1"/>
    <col min="15620" max="15627" width="11.7109375" style="102" customWidth="1"/>
    <col min="15628" max="15628" width="10" style="102" bestFit="1" customWidth="1"/>
    <col min="15629" max="15870" width="9.140625" style="102"/>
    <col min="15871" max="15871" width="5.42578125" style="102" bestFit="1" customWidth="1"/>
    <col min="15872" max="15872" width="10.140625" style="102" bestFit="1" customWidth="1"/>
    <col min="15873" max="15873" width="7.7109375" style="102" bestFit="1" customWidth="1"/>
    <col min="15874" max="15874" width="8.140625" style="102" bestFit="1" customWidth="1"/>
    <col min="15875" max="15875" width="102.140625" style="102" customWidth="1"/>
    <col min="15876" max="15883" width="11.7109375" style="102" customWidth="1"/>
    <col min="15884" max="15884" width="10" style="102" bestFit="1" customWidth="1"/>
    <col min="15885" max="16126" width="9.140625" style="102"/>
    <col min="16127" max="16127" width="5.42578125" style="102" bestFit="1" customWidth="1"/>
    <col min="16128" max="16128" width="10.140625" style="102" bestFit="1" customWidth="1"/>
    <col min="16129" max="16129" width="7.7109375" style="102" bestFit="1" customWidth="1"/>
    <col min="16130" max="16130" width="8.140625" style="102" bestFit="1" customWidth="1"/>
    <col min="16131" max="16131" width="102.140625" style="102" customWidth="1"/>
    <col min="16132" max="16139" width="11.7109375" style="102" customWidth="1"/>
    <col min="16140" max="16140" width="10" style="102" bestFit="1" customWidth="1"/>
    <col min="16141" max="16384" width="9.140625" style="102"/>
  </cols>
  <sheetData>
    <row r="1" spans="1:12" ht="12.75" customHeight="1" x14ac:dyDescent="0.2">
      <c r="A1" s="440" t="s">
        <v>163</v>
      </c>
      <c r="B1" s="438"/>
      <c r="C1" s="438"/>
      <c r="D1" s="438"/>
      <c r="E1" s="438"/>
      <c r="F1" s="438"/>
      <c r="G1" s="438"/>
      <c r="H1" s="383"/>
      <c r="I1" s="443" t="s">
        <v>164</v>
      </c>
      <c r="J1" s="444"/>
      <c r="K1" s="443" t="s">
        <v>190</v>
      </c>
      <c r="L1" s="445"/>
    </row>
    <row r="2" spans="1:12" ht="12.75" customHeight="1" thickBot="1" x14ac:dyDescent="0.25">
      <c r="A2" s="441"/>
      <c r="B2" s="442"/>
      <c r="C2" s="442"/>
      <c r="D2" s="442"/>
      <c r="E2" s="442"/>
      <c r="F2" s="442"/>
      <c r="G2" s="442"/>
      <c r="H2" s="388"/>
      <c r="I2" s="446" t="s">
        <v>191</v>
      </c>
      <c r="J2" s="447"/>
      <c r="K2" s="446" t="s">
        <v>192</v>
      </c>
      <c r="L2" s="448"/>
    </row>
    <row r="3" spans="1:12" ht="20.100000000000001" customHeight="1" x14ac:dyDescent="0.2">
      <c r="A3" s="449" t="s">
        <v>7</v>
      </c>
      <c r="B3" s="435" t="s">
        <v>55</v>
      </c>
      <c r="C3" s="451" t="s">
        <v>8</v>
      </c>
      <c r="D3" s="433" t="s">
        <v>199</v>
      </c>
      <c r="E3" s="451" t="s">
        <v>56</v>
      </c>
      <c r="F3" s="453" t="s">
        <v>76</v>
      </c>
      <c r="G3" s="435" t="s">
        <v>6</v>
      </c>
      <c r="H3" s="437" t="s">
        <v>166</v>
      </c>
      <c r="I3" s="438"/>
      <c r="J3" s="438"/>
      <c r="K3" s="438"/>
      <c r="L3" s="439"/>
    </row>
    <row r="4" spans="1:12" ht="20.100000000000001" customHeight="1" x14ac:dyDescent="0.2">
      <c r="A4" s="450"/>
      <c r="B4" s="436"/>
      <c r="C4" s="452"/>
      <c r="D4" s="434" t="s">
        <v>200</v>
      </c>
      <c r="E4" s="452"/>
      <c r="F4" s="454"/>
      <c r="G4" s="436"/>
      <c r="H4" s="390" t="s">
        <v>57</v>
      </c>
      <c r="I4" s="390" t="s">
        <v>9</v>
      </c>
      <c r="J4" s="390" t="s">
        <v>10</v>
      </c>
      <c r="K4" s="390" t="s">
        <v>58</v>
      </c>
      <c r="L4" s="384" t="s">
        <v>165</v>
      </c>
    </row>
    <row r="5" spans="1:12" ht="20.100000000000001" customHeight="1" x14ac:dyDescent="0.2">
      <c r="A5" s="385">
        <v>202</v>
      </c>
      <c r="B5" s="389">
        <v>11203</v>
      </c>
      <c r="C5" s="386" t="s">
        <v>4</v>
      </c>
      <c r="D5" s="386" t="str">
        <f>C5</f>
        <v>LUMP</v>
      </c>
      <c r="E5" s="386"/>
      <c r="F5" s="389" t="s">
        <v>4</v>
      </c>
      <c r="G5" s="391" t="s">
        <v>11</v>
      </c>
      <c r="H5" s="389"/>
      <c r="I5" s="389"/>
      <c r="J5" s="389"/>
      <c r="K5" s="389" t="str">
        <f>C5</f>
        <v>LUMP</v>
      </c>
      <c r="L5" s="421" t="s">
        <v>195</v>
      </c>
    </row>
    <row r="6" spans="1:12" ht="20.100000000000001" customHeight="1" x14ac:dyDescent="0.2">
      <c r="A6" s="385">
        <v>202</v>
      </c>
      <c r="B6" s="386">
        <v>23500</v>
      </c>
      <c r="C6" s="386">
        <f>SUM(H6:K6)</f>
        <v>67</v>
      </c>
      <c r="D6" s="386">
        <f t="shared" ref="D6:D28" si="0">C6</f>
        <v>67</v>
      </c>
      <c r="E6" s="386" t="s">
        <v>12</v>
      </c>
      <c r="F6" s="386"/>
      <c r="G6" s="387" t="s">
        <v>139</v>
      </c>
      <c r="H6" s="386"/>
      <c r="I6" s="386"/>
      <c r="J6" s="386"/>
      <c r="K6" s="386">
        <f>'Wearing Course Rem'!K20</f>
        <v>67</v>
      </c>
      <c r="L6" s="421"/>
    </row>
    <row r="7" spans="1:12" ht="20.100000000000001" customHeight="1" x14ac:dyDescent="0.2">
      <c r="A7" s="385"/>
      <c r="B7" s="389"/>
      <c r="C7" s="386"/>
      <c r="D7" s="386"/>
      <c r="E7" s="389"/>
      <c r="F7" s="389"/>
      <c r="G7" s="391"/>
      <c r="H7" s="392"/>
      <c r="I7" s="392"/>
      <c r="J7" s="389"/>
      <c r="K7" s="392"/>
      <c r="L7" s="422"/>
    </row>
    <row r="8" spans="1:12" ht="20.100000000000001" customHeight="1" x14ac:dyDescent="0.2">
      <c r="A8" s="385">
        <v>509</v>
      </c>
      <c r="B8" s="389">
        <v>10000</v>
      </c>
      <c r="C8" s="386">
        <f t="shared" ref="C8:C29" si="1">SUM(H8:K8)</f>
        <v>22922</v>
      </c>
      <c r="D8" s="386">
        <f t="shared" si="0"/>
        <v>22922</v>
      </c>
      <c r="E8" s="389" t="s">
        <v>1</v>
      </c>
      <c r="F8" s="393">
        <f>Summary2!E13</f>
        <v>2</v>
      </c>
      <c r="G8" s="391" t="s">
        <v>198</v>
      </c>
      <c r="H8" s="394"/>
      <c r="I8" s="394"/>
      <c r="J8" s="394">
        <f>'Reinforcing Steel'!K24</f>
        <v>22922</v>
      </c>
      <c r="K8" s="392"/>
      <c r="L8" s="422"/>
    </row>
    <row r="9" spans="1:12" ht="20.100000000000001" customHeight="1" x14ac:dyDescent="0.2">
      <c r="A9" s="385">
        <v>509</v>
      </c>
      <c r="B9" s="386">
        <v>20001</v>
      </c>
      <c r="C9" s="386">
        <f t="shared" si="1"/>
        <v>580</v>
      </c>
      <c r="D9" s="386">
        <f t="shared" si="0"/>
        <v>580</v>
      </c>
      <c r="E9" s="386" t="s">
        <v>1</v>
      </c>
      <c r="F9" s="404"/>
      <c r="G9" s="387" t="s">
        <v>167</v>
      </c>
      <c r="H9" s="405"/>
      <c r="I9" s="405"/>
      <c r="J9" s="405">
        <f>'Reinforcing Replacement'!K24</f>
        <v>580</v>
      </c>
      <c r="K9" s="399"/>
      <c r="L9" s="422">
        <v>2</v>
      </c>
    </row>
    <row r="10" spans="1:12" ht="20.100000000000001" customHeight="1" x14ac:dyDescent="0.2">
      <c r="A10" s="385"/>
      <c r="B10" s="389"/>
      <c r="C10" s="386"/>
      <c r="D10" s="386"/>
      <c r="E10" s="389"/>
      <c r="F10" s="389"/>
      <c r="G10" s="391"/>
      <c r="H10" s="389"/>
      <c r="I10" s="389"/>
      <c r="J10" s="389"/>
      <c r="K10" s="389"/>
      <c r="L10" s="422"/>
    </row>
    <row r="11" spans="1:12" ht="20.100000000000001" customHeight="1" x14ac:dyDescent="0.2">
      <c r="A11" s="385">
        <v>511</v>
      </c>
      <c r="B11" s="386">
        <v>32210</v>
      </c>
      <c r="C11" s="399">
        <f>SUM(H11:K11)</f>
        <v>74.42962962962963</v>
      </c>
      <c r="D11" s="399">
        <f t="shared" si="0"/>
        <v>74.42962962962963</v>
      </c>
      <c r="E11" s="386" t="s">
        <v>2</v>
      </c>
      <c r="F11" s="386"/>
      <c r="G11" s="387" t="s">
        <v>176</v>
      </c>
      <c r="H11" s="386"/>
      <c r="I11" s="386"/>
      <c r="J11" s="399">
        <f>'Bridge Deck Conc'!K29</f>
        <v>74.42962962962963</v>
      </c>
      <c r="K11" s="386"/>
      <c r="L11" s="422"/>
    </row>
    <row r="12" spans="1:12" ht="20.100000000000001" customHeight="1" x14ac:dyDescent="0.2">
      <c r="A12" s="385"/>
      <c r="B12" s="386"/>
      <c r="C12" s="386"/>
      <c r="D12" s="386"/>
      <c r="E12" s="386"/>
      <c r="F12" s="386"/>
      <c r="G12" s="387"/>
      <c r="H12" s="386"/>
      <c r="I12" s="386"/>
      <c r="J12" s="386"/>
      <c r="K12" s="386"/>
      <c r="L12" s="422"/>
    </row>
    <row r="13" spans="1:12" ht="20.100000000000001" customHeight="1" x14ac:dyDescent="0.2">
      <c r="A13" s="385">
        <v>512</v>
      </c>
      <c r="B13" s="395">
        <v>10050</v>
      </c>
      <c r="C13" s="386">
        <f t="shared" si="1"/>
        <v>62</v>
      </c>
      <c r="D13" s="386">
        <f t="shared" si="0"/>
        <v>62</v>
      </c>
      <c r="E13" s="389" t="s">
        <v>12</v>
      </c>
      <c r="F13" s="393">
        <v>15.5</v>
      </c>
      <c r="G13" s="391" t="s">
        <v>193</v>
      </c>
      <c r="H13" s="392"/>
      <c r="I13" s="392"/>
      <c r="J13" s="392">
        <f>'Sealing of Concrete'!K26</f>
        <v>62</v>
      </c>
      <c r="K13" s="392"/>
      <c r="L13" s="422"/>
    </row>
    <row r="14" spans="1:12" ht="20.100000000000001" customHeight="1" x14ac:dyDescent="0.2">
      <c r="A14" s="385">
        <v>512</v>
      </c>
      <c r="B14" s="425">
        <v>10600</v>
      </c>
      <c r="C14" s="386">
        <v>28</v>
      </c>
      <c r="D14" s="386">
        <f t="shared" si="0"/>
        <v>28</v>
      </c>
      <c r="E14" s="386" t="s">
        <v>0</v>
      </c>
      <c r="F14" s="404"/>
      <c r="G14" s="387" t="s">
        <v>196</v>
      </c>
      <c r="H14" s="399">
        <v>28</v>
      </c>
      <c r="I14" s="399"/>
      <c r="J14" s="399"/>
      <c r="K14" s="399"/>
      <c r="L14" s="422"/>
    </row>
    <row r="15" spans="1:12" ht="20.100000000000001" customHeight="1" x14ac:dyDescent="0.2">
      <c r="A15" s="385"/>
      <c r="B15" s="396"/>
      <c r="C15" s="386"/>
      <c r="D15" s="386"/>
      <c r="E15" s="396"/>
      <c r="F15" s="396"/>
      <c r="G15" s="398"/>
      <c r="H15" s="396"/>
      <c r="I15" s="397"/>
      <c r="J15" s="397"/>
      <c r="K15" s="396"/>
      <c r="L15" s="422"/>
    </row>
    <row r="16" spans="1:12" ht="20.100000000000001" customHeight="1" x14ac:dyDescent="0.2">
      <c r="A16" s="385">
        <v>517</v>
      </c>
      <c r="B16" s="386">
        <v>70100</v>
      </c>
      <c r="C16" s="386">
        <f t="shared" si="1"/>
        <v>272</v>
      </c>
      <c r="D16" s="386">
        <f t="shared" si="0"/>
        <v>272</v>
      </c>
      <c r="E16" s="386" t="s">
        <v>0</v>
      </c>
      <c r="F16" s="400"/>
      <c r="G16" s="387" t="s">
        <v>122</v>
      </c>
      <c r="H16" s="389"/>
      <c r="I16" s="389"/>
      <c r="J16" s="392">
        <f>'TST Rail'!K20</f>
        <v>272</v>
      </c>
      <c r="K16" s="392"/>
      <c r="L16" s="422"/>
    </row>
    <row r="17" spans="1:12" ht="20.100000000000001" customHeight="1" x14ac:dyDescent="0.2">
      <c r="A17" s="385"/>
      <c r="B17" s="386"/>
      <c r="C17" s="386"/>
      <c r="D17" s="386"/>
      <c r="E17" s="386"/>
      <c r="F17" s="400"/>
      <c r="G17" s="387"/>
      <c r="H17" s="396"/>
      <c r="I17" s="396"/>
      <c r="J17" s="396"/>
      <c r="K17" s="397"/>
      <c r="L17" s="422"/>
    </row>
    <row r="18" spans="1:12" ht="20.100000000000001" customHeight="1" x14ac:dyDescent="0.2">
      <c r="A18" s="385">
        <v>518</v>
      </c>
      <c r="B18" s="386">
        <v>22300</v>
      </c>
      <c r="C18" s="386">
        <f t="shared" si="1"/>
        <v>314</v>
      </c>
      <c r="D18" s="386">
        <f t="shared" si="0"/>
        <v>314</v>
      </c>
      <c r="E18" s="386" t="s">
        <v>0</v>
      </c>
      <c r="F18" s="400"/>
      <c r="G18" s="387" t="s">
        <v>168</v>
      </c>
      <c r="H18" s="389"/>
      <c r="I18" s="389"/>
      <c r="J18" s="392">
        <f>'Drip Strip'!K23</f>
        <v>314</v>
      </c>
      <c r="K18" s="389"/>
      <c r="L18" s="422"/>
    </row>
    <row r="19" spans="1:12" ht="20.100000000000001" customHeight="1" x14ac:dyDescent="0.2">
      <c r="A19" s="385"/>
      <c r="B19" s="386"/>
      <c r="C19" s="386"/>
      <c r="D19" s="386"/>
      <c r="E19" s="386"/>
      <c r="F19" s="386"/>
      <c r="G19" s="387"/>
      <c r="H19" s="389"/>
      <c r="I19" s="389"/>
      <c r="J19" s="392"/>
      <c r="K19" s="392"/>
      <c r="L19" s="422"/>
    </row>
    <row r="20" spans="1:12" ht="20.100000000000001" customHeight="1" x14ac:dyDescent="0.2">
      <c r="A20" s="385">
        <v>519</v>
      </c>
      <c r="B20" s="386">
        <v>11101</v>
      </c>
      <c r="C20" s="386">
        <f t="shared" si="1"/>
        <v>100</v>
      </c>
      <c r="D20" s="386">
        <f t="shared" si="0"/>
        <v>100</v>
      </c>
      <c r="E20" s="386" t="s">
        <v>121</v>
      </c>
      <c r="F20" s="386"/>
      <c r="G20" s="387" t="s">
        <v>169</v>
      </c>
      <c r="H20" s="399">
        <f>'PATCHING-519'!K20</f>
        <v>100</v>
      </c>
      <c r="I20" s="386"/>
      <c r="J20" s="399"/>
      <c r="K20" s="399"/>
      <c r="L20" s="422">
        <v>2</v>
      </c>
    </row>
    <row r="21" spans="1:12" ht="20.100000000000001" customHeight="1" x14ac:dyDescent="0.2">
      <c r="A21" s="385"/>
      <c r="B21" s="386"/>
      <c r="C21" s="386"/>
      <c r="D21" s="386"/>
      <c r="E21" s="386"/>
      <c r="F21" s="386"/>
      <c r="G21" s="387"/>
      <c r="H21" s="399"/>
      <c r="I21" s="386"/>
      <c r="J21" s="399"/>
      <c r="K21" s="399"/>
      <c r="L21" s="422"/>
    </row>
    <row r="22" spans="1:12" ht="20.100000000000001" customHeight="1" x14ac:dyDescent="0.2">
      <c r="A22" s="385">
        <v>601</v>
      </c>
      <c r="B22" s="386">
        <v>32100</v>
      </c>
      <c r="C22" s="386">
        <v>5</v>
      </c>
      <c r="D22" s="386">
        <f t="shared" si="0"/>
        <v>5</v>
      </c>
      <c r="E22" s="386" t="s">
        <v>2</v>
      </c>
      <c r="F22" s="386"/>
      <c r="G22" s="387" t="s">
        <v>197</v>
      </c>
      <c r="H22" s="399">
        <v>5</v>
      </c>
      <c r="I22" s="386"/>
      <c r="J22" s="399"/>
      <c r="K22" s="399"/>
      <c r="L22" s="422"/>
    </row>
    <row r="23" spans="1:12" ht="20.100000000000001" customHeight="1" x14ac:dyDescent="0.2">
      <c r="A23" s="385"/>
      <c r="B23" s="386"/>
      <c r="C23" s="386"/>
      <c r="D23" s="386"/>
      <c r="E23" s="386"/>
      <c r="F23" s="400"/>
      <c r="G23" s="387"/>
      <c r="H23" s="386"/>
      <c r="I23" s="386"/>
      <c r="J23" s="399"/>
      <c r="K23" s="399"/>
      <c r="L23" s="422"/>
    </row>
    <row r="24" spans="1:12" ht="20.100000000000001" customHeight="1" x14ac:dyDescent="0.2">
      <c r="A24" s="385">
        <v>848</v>
      </c>
      <c r="B24" s="386">
        <v>10200</v>
      </c>
      <c r="C24" s="386">
        <f t="shared" si="1"/>
        <v>520</v>
      </c>
      <c r="D24" s="386">
        <f t="shared" si="0"/>
        <v>520</v>
      </c>
      <c r="E24" s="386" t="s">
        <v>12</v>
      </c>
      <c r="F24" s="400"/>
      <c r="G24" s="387" t="s">
        <v>170</v>
      </c>
      <c r="H24" s="406"/>
      <c r="I24" s="406"/>
      <c r="J24" s="406">
        <f>'SDC Overlay (2)'!K19</f>
        <v>520</v>
      </c>
      <c r="K24" s="406"/>
      <c r="L24" s="423"/>
    </row>
    <row r="25" spans="1:12" ht="20.100000000000001" customHeight="1" x14ac:dyDescent="0.2">
      <c r="A25" s="385">
        <v>848</v>
      </c>
      <c r="B25" s="386">
        <v>20000</v>
      </c>
      <c r="C25" s="386">
        <f t="shared" si="1"/>
        <v>380</v>
      </c>
      <c r="D25" s="386">
        <f t="shared" si="0"/>
        <v>380</v>
      </c>
      <c r="E25" s="386" t="s">
        <v>12</v>
      </c>
      <c r="F25" s="400"/>
      <c r="G25" s="387" t="s">
        <v>187</v>
      </c>
      <c r="H25" s="406"/>
      <c r="I25" s="406"/>
      <c r="J25" s="406">
        <f>'Surface prepration (2)'!K20</f>
        <v>380</v>
      </c>
      <c r="K25" s="406"/>
      <c r="L25" s="423"/>
    </row>
    <row r="26" spans="1:12" ht="20.100000000000001" customHeight="1" x14ac:dyDescent="0.2">
      <c r="A26" s="385">
        <v>848</v>
      </c>
      <c r="B26" s="386">
        <v>30200</v>
      </c>
      <c r="C26" s="386">
        <f t="shared" si="1"/>
        <v>4</v>
      </c>
      <c r="D26" s="386">
        <f t="shared" si="0"/>
        <v>4</v>
      </c>
      <c r="E26" s="386" t="s">
        <v>2</v>
      </c>
      <c r="F26" s="400"/>
      <c r="G26" s="387" t="s">
        <v>172</v>
      </c>
      <c r="H26" s="406"/>
      <c r="I26" s="406"/>
      <c r="J26" s="406">
        <f>'SDC Material'!K20</f>
        <v>4</v>
      </c>
      <c r="K26" s="406"/>
      <c r="L26" s="423"/>
    </row>
    <row r="27" spans="1:12" ht="20.100000000000001" customHeight="1" x14ac:dyDescent="0.2">
      <c r="A27" s="385">
        <v>848</v>
      </c>
      <c r="B27" s="386">
        <v>50000</v>
      </c>
      <c r="C27" s="386">
        <f t="shared" si="1"/>
        <v>57</v>
      </c>
      <c r="D27" s="386">
        <f t="shared" si="0"/>
        <v>57</v>
      </c>
      <c r="E27" s="386" t="s">
        <v>12</v>
      </c>
      <c r="F27" s="400">
        <v>80</v>
      </c>
      <c r="G27" s="387" t="s">
        <v>173</v>
      </c>
      <c r="H27" s="406"/>
      <c r="I27" s="406"/>
      <c r="J27" s="406">
        <f>'Hand Chipping'!K20</f>
        <v>57</v>
      </c>
      <c r="K27" s="406"/>
      <c r="L27" s="423"/>
    </row>
    <row r="28" spans="1:12" ht="20.100000000000001" customHeight="1" x14ac:dyDescent="0.2">
      <c r="A28" s="385">
        <v>848</v>
      </c>
      <c r="B28" s="386">
        <v>50100</v>
      </c>
      <c r="C28" s="386" t="s">
        <v>4</v>
      </c>
      <c r="D28" s="386" t="str">
        <f t="shared" si="0"/>
        <v>LUMP</v>
      </c>
      <c r="E28" s="386"/>
      <c r="F28" s="400"/>
      <c r="G28" s="387" t="s">
        <v>174</v>
      </c>
      <c r="H28" s="406"/>
      <c r="I28" s="406"/>
      <c r="J28" s="406" t="str">
        <f>C28</f>
        <v>LUMP</v>
      </c>
      <c r="K28" s="406"/>
      <c r="L28" s="423"/>
    </row>
    <row r="29" spans="1:12" ht="20.100000000000001" customHeight="1" thickBot="1" x14ac:dyDescent="0.25">
      <c r="A29" s="401">
        <v>848</v>
      </c>
      <c r="B29" s="402">
        <v>50201</v>
      </c>
      <c r="C29" s="402">
        <f t="shared" si="1"/>
        <v>11</v>
      </c>
      <c r="D29" s="402">
        <f>C29</f>
        <v>11</v>
      </c>
      <c r="E29" s="402" t="s">
        <v>2</v>
      </c>
      <c r="F29" s="403"/>
      <c r="G29" s="432" t="s">
        <v>175</v>
      </c>
      <c r="H29" s="402"/>
      <c r="I29" s="402"/>
      <c r="J29" s="402">
        <f>'Full Depth'!K20</f>
        <v>11</v>
      </c>
      <c r="K29" s="402"/>
      <c r="L29" s="424">
        <v>11</v>
      </c>
    </row>
    <row r="30" spans="1:12" ht="20.100000000000001" customHeight="1" thickBot="1" x14ac:dyDescent="0.25">
      <c r="A30" s="426" t="s">
        <v>32</v>
      </c>
      <c r="B30" s="427" t="s">
        <v>32</v>
      </c>
      <c r="C30" s="427"/>
      <c r="D30" s="427"/>
      <c r="E30" s="427" t="s">
        <v>32</v>
      </c>
      <c r="F30" s="428" t="s">
        <v>32</v>
      </c>
      <c r="G30" s="429"/>
      <c r="H30" s="427"/>
      <c r="I30" s="427"/>
      <c r="J30" s="427"/>
      <c r="K30" s="430"/>
      <c r="L30" s="431"/>
    </row>
  </sheetData>
  <mergeCells count="12">
    <mergeCell ref="G3:G4"/>
    <mergeCell ref="H3:L3"/>
    <mergeCell ref="A1:G2"/>
    <mergeCell ref="I1:J1"/>
    <mergeCell ref="K1:L1"/>
    <mergeCell ref="I2:J2"/>
    <mergeCell ref="K2:L2"/>
    <mergeCell ref="A3:A4"/>
    <mergeCell ref="B3:B4"/>
    <mergeCell ref="C3:C4"/>
    <mergeCell ref="E3:E4"/>
    <mergeCell ref="F3:F4"/>
  </mergeCells>
  <printOptions horizontalCentered="1"/>
  <pageMargins left="0.5" right="0.5" top="0.5" bottom="0.5" header="0.3" footer="0.3"/>
  <pageSetup scale="54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85D05C-12D0-41FC-8AAA-9C7268A6642C}">
  <sheetPr>
    <tabColor rgb="FF92D050"/>
  </sheetPr>
  <dimension ref="A1:L27"/>
  <sheetViews>
    <sheetView workbookViewId="0">
      <selection activeCell="I17" sqref="I17"/>
    </sheetView>
  </sheetViews>
  <sheetFormatPr defaultRowHeight="12.75" x14ac:dyDescent="0.2"/>
  <cols>
    <col min="2" max="5" width="9.140625" customWidth="1"/>
    <col min="6" max="6" width="13.7109375" bestFit="1" customWidth="1"/>
    <col min="7" max="7" width="9.140625" customWidth="1"/>
    <col min="8" max="9" width="10" bestFit="1" customWidth="1"/>
    <col min="10" max="10" width="11.140625" customWidth="1"/>
    <col min="11" max="11" width="10.28515625" bestFit="1" customWidth="1"/>
  </cols>
  <sheetData>
    <row r="1" spans="1:12" x14ac:dyDescent="0.2">
      <c r="A1" s="50"/>
      <c r="B1" s="51"/>
      <c r="C1" s="51"/>
      <c r="D1" s="122"/>
      <c r="E1" s="110" t="s">
        <v>14</v>
      </c>
      <c r="F1" s="258" t="str">
        <f>Summary2!C1</f>
        <v>DEL-229-0021</v>
      </c>
      <c r="G1" s="53"/>
      <c r="H1" s="194"/>
      <c r="I1" s="122"/>
      <c r="J1" s="193"/>
      <c r="K1" s="194"/>
      <c r="L1" s="267"/>
    </row>
    <row r="2" spans="1:12" x14ac:dyDescent="0.2">
      <c r="A2" s="54"/>
      <c r="B2" s="55"/>
      <c r="C2" s="55"/>
      <c r="E2" s="268" t="s">
        <v>42</v>
      </c>
      <c r="F2" s="20" t="str">
        <f>Summary2!C2</f>
        <v>DEL-229-0.930</v>
      </c>
      <c r="G2" s="56"/>
      <c r="H2" s="270"/>
      <c r="J2" s="325" t="s">
        <v>89</v>
      </c>
      <c r="K2" s="128" t="str">
        <f>Summary2!G2</f>
        <v>CCJ</v>
      </c>
      <c r="L2" s="271"/>
    </row>
    <row r="3" spans="1:12" x14ac:dyDescent="0.2">
      <c r="A3" s="54"/>
      <c r="B3" s="55"/>
      <c r="C3" s="55"/>
      <c r="E3" s="268"/>
      <c r="F3" s="20" t="str">
        <f>Summary2!C3</f>
        <v>ODOT District 6</v>
      </c>
      <c r="G3" s="56"/>
      <c r="H3" s="272"/>
      <c r="J3" s="325" t="s">
        <v>15</v>
      </c>
      <c r="K3" s="235">
        <v>44789</v>
      </c>
      <c r="L3" s="273"/>
    </row>
    <row r="4" spans="1:12" x14ac:dyDescent="0.2">
      <c r="A4" s="36"/>
      <c r="B4" s="55"/>
      <c r="C4" s="55"/>
      <c r="D4" s="55"/>
      <c r="E4" s="182"/>
      <c r="F4" s="182"/>
      <c r="G4" s="56"/>
      <c r="H4" s="274"/>
      <c r="J4" s="326" t="s">
        <v>17</v>
      </c>
      <c r="K4" s="377" t="s">
        <v>159</v>
      </c>
      <c r="L4" s="273"/>
    </row>
    <row r="5" spans="1:12" ht="15.75" x14ac:dyDescent="0.2">
      <c r="A5" s="54"/>
      <c r="B5" s="55"/>
      <c r="C5" s="55"/>
      <c r="D5" s="55"/>
      <c r="E5" s="275" t="s">
        <v>18</v>
      </c>
      <c r="F5" s="182"/>
      <c r="G5" s="56"/>
      <c r="H5" s="274"/>
      <c r="J5" s="325" t="s">
        <v>15</v>
      </c>
      <c r="K5" s="128">
        <v>45181</v>
      </c>
      <c r="L5" s="276"/>
    </row>
    <row r="6" spans="1:12" ht="13.5" thickBot="1" x14ac:dyDescent="0.25">
      <c r="A6" s="111"/>
      <c r="B6" s="112"/>
      <c r="C6" s="112"/>
      <c r="D6" s="112"/>
      <c r="E6" s="112"/>
      <c r="F6" s="112"/>
      <c r="G6" s="112"/>
      <c r="H6" s="112"/>
      <c r="I6" s="4"/>
      <c r="J6" s="27"/>
      <c r="K6" s="28"/>
      <c r="L6" s="113"/>
    </row>
    <row r="7" spans="1:12" ht="15" x14ac:dyDescent="0.25">
      <c r="A7" s="277"/>
      <c r="B7" s="278"/>
      <c r="C7" s="278"/>
      <c r="D7" s="278"/>
      <c r="L7" s="279"/>
    </row>
    <row r="8" spans="1:12" x14ac:dyDescent="0.2">
      <c r="A8" s="72"/>
      <c r="G8" s="93"/>
      <c r="L8" s="92"/>
    </row>
    <row r="9" spans="1:12" x14ac:dyDescent="0.2">
      <c r="A9" s="90"/>
      <c r="B9" s="56" t="s">
        <v>19</v>
      </c>
      <c r="C9" s="1" t="s">
        <v>122</v>
      </c>
      <c r="D9" s="57"/>
      <c r="E9" s="57"/>
      <c r="F9" s="57"/>
      <c r="G9" s="57"/>
      <c r="H9" s="57"/>
      <c r="I9" s="55"/>
      <c r="J9" s="56" t="s">
        <v>20</v>
      </c>
      <c r="K9" s="199" t="s">
        <v>123</v>
      </c>
      <c r="L9" s="204"/>
    </row>
    <row r="10" spans="1:12" x14ac:dyDescent="0.2">
      <c r="A10" s="90"/>
      <c r="B10" s="1"/>
      <c r="C10" s="57"/>
      <c r="D10" s="57"/>
      <c r="E10" s="57"/>
      <c r="F10" s="57"/>
      <c r="G10" s="57"/>
      <c r="H10" s="57"/>
      <c r="I10" s="55"/>
      <c r="J10" s="56" t="s">
        <v>21</v>
      </c>
      <c r="K10" s="280">
        <f>K20</f>
        <v>272</v>
      </c>
      <c r="L10" s="204"/>
    </row>
    <row r="11" spans="1:12" x14ac:dyDescent="0.2">
      <c r="A11" s="90"/>
      <c r="B11" s="1"/>
      <c r="C11" s="57"/>
      <c r="D11" s="57"/>
      <c r="E11" s="57"/>
      <c r="F11" s="57"/>
      <c r="G11" s="57"/>
      <c r="H11" s="57"/>
      <c r="I11" s="1"/>
      <c r="J11" s="56" t="s">
        <v>22</v>
      </c>
      <c r="K11" s="280" t="s">
        <v>0</v>
      </c>
      <c r="L11" s="204"/>
    </row>
    <row r="12" spans="1:12" x14ac:dyDescent="0.2">
      <c r="A12" s="281"/>
      <c r="B12" s="282"/>
      <c r="C12" s="282"/>
      <c r="D12" s="282"/>
      <c r="E12" s="283"/>
      <c r="F12" s="283"/>
      <c r="G12" s="282"/>
      <c r="H12" s="284"/>
      <c r="I12" s="284"/>
      <c r="J12" s="1"/>
      <c r="K12" s="1"/>
      <c r="L12" s="204"/>
    </row>
    <row r="13" spans="1:12" x14ac:dyDescent="0.2">
      <c r="A13" s="285"/>
      <c r="B13" s="286"/>
      <c r="C13" s="1"/>
      <c r="D13" s="1"/>
      <c r="E13" s="1"/>
      <c r="F13" s="282"/>
      <c r="G13" s="282"/>
      <c r="H13" s="283" t="s">
        <v>108</v>
      </c>
      <c r="I13" s="282"/>
      <c r="J13" s="282"/>
      <c r="K13" s="284"/>
      <c r="L13" s="287"/>
    </row>
    <row r="14" spans="1:12" x14ac:dyDescent="0.2">
      <c r="A14" s="281"/>
      <c r="B14" s="282"/>
      <c r="C14" s="1"/>
      <c r="D14" s="1"/>
      <c r="E14" s="1"/>
      <c r="F14" s="282"/>
      <c r="G14" s="282"/>
      <c r="H14" s="288"/>
      <c r="I14" s="282" t="s">
        <v>28</v>
      </c>
      <c r="J14" s="282" t="s">
        <v>25</v>
      </c>
      <c r="K14" s="284" t="s">
        <v>109</v>
      </c>
      <c r="L14" s="287"/>
    </row>
    <row r="15" spans="1:12" x14ac:dyDescent="0.2">
      <c r="A15" s="281"/>
      <c r="B15" s="282"/>
      <c r="C15" s="1"/>
      <c r="D15" s="1"/>
      <c r="E15" s="1"/>
      <c r="F15" s="282" t="s">
        <v>110</v>
      </c>
      <c r="G15" s="282" t="s">
        <v>46</v>
      </c>
      <c r="H15" s="282"/>
      <c r="I15" s="350">
        <v>136</v>
      </c>
      <c r="J15" s="282">
        <v>1</v>
      </c>
      <c r="K15" s="289">
        <f>I15*J15</f>
        <v>136</v>
      </c>
      <c r="L15" s="287"/>
    </row>
    <row r="16" spans="1:12" x14ac:dyDescent="0.2">
      <c r="A16" s="281"/>
      <c r="B16" s="282"/>
      <c r="C16" s="1"/>
      <c r="D16" s="1"/>
      <c r="E16" s="1"/>
      <c r="F16" s="282" t="s">
        <v>110</v>
      </c>
      <c r="G16" s="282" t="s">
        <v>45</v>
      </c>
      <c r="H16" s="282"/>
      <c r="I16" s="350">
        <v>136</v>
      </c>
      <c r="J16" s="282">
        <v>1</v>
      </c>
      <c r="K16" s="289">
        <f>I16*J16</f>
        <v>136</v>
      </c>
      <c r="L16" s="287"/>
    </row>
    <row r="17" spans="1:12" x14ac:dyDescent="0.2">
      <c r="A17" s="281"/>
      <c r="B17" s="282"/>
      <c r="C17" s="1"/>
      <c r="D17" s="1"/>
      <c r="E17" s="1"/>
      <c r="F17" s="282"/>
      <c r="G17" s="1"/>
      <c r="H17" s="283"/>
      <c r="I17" s="1"/>
      <c r="J17" s="283" t="s">
        <v>65</v>
      </c>
      <c r="K17" s="289">
        <f>SUM(K15:K16)</f>
        <v>272</v>
      </c>
      <c r="L17" s="287"/>
    </row>
    <row r="18" spans="1:12" x14ac:dyDescent="0.2">
      <c r="A18" s="281"/>
      <c r="B18" s="282"/>
      <c r="C18" s="1"/>
      <c r="D18" s="1"/>
      <c r="E18" s="1"/>
      <c r="F18" s="282"/>
      <c r="G18" s="1"/>
      <c r="H18" s="283"/>
      <c r="I18" s="1"/>
      <c r="J18" s="283"/>
      <c r="K18" s="284"/>
      <c r="L18" s="287"/>
    </row>
    <row r="19" spans="1:12" x14ac:dyDescent="0.2">
      <c r="A19" s="281"/>
      <c r="B19" s="282"/>
      <c r="C19" s="1"/>
      <c r="D19" s="1"/>
      <c r="E19" s="1"/>
      <c r="F19" s="282"/>
      <c r="G19" s="1"/>
      <c r="H19" s="283"/>
      <c r="I19" s="1"/>
      <c r="J19" s="283"/>
      <c r="K19" s="284"/>
      <c r="L19" s="287"/>
    </row>
    <row r="20" spans="1:12" ht="13.5" thickBot="1" x14ac:dyDescent="0.25">
      <c r="A20" s="290"/>
      <c r="B20" s="291"/>
      <c r="C20" s="129"/>
      <c r="D20" s="129"/>
      <c r="E20" s="129"/>
      <c r="F20" s="291"/>
      <c r="G20" s="291"/>
      <c r="H20" s="291"/>
      <c r="I20" s="291"/>
      <c r="J20" s="292" t="s">
        <v>65</v>
      </c>
      <c r="K20" s="293">
        <f>ROUNDUP(K17+K18,0)</f>
        <v>272</v>
      </c>
      <c r="L20" s="294" t="s">
        <v>0</v>
      </c>
    </row>
    <row r="21" spans="1:12" x14ac:dyDescent="0.2">
      <c r="A21" s="1"/>
    </row>
    <row r="27" spans="1:12" x14ac:dyDescent="0.2">
      <c r="F27" t="s">
        <v>107</v>
      </c>
    </row>
  </sheetData>
  <pageMargins left="0.7" right="0.7" top="0.75" bottom="0.75" header="0.3" footer="0.3"/>
  <pageSetup scale="54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61EB20-145A-4A0B-8DDB-C60CFD4CF1E0}">
  <sheetPr>
    <tabColor rgb="FF92D050"/>
  </sheetPr>
  <dimension ref="A1:L30"/>
  <sheetViews>
    <sheetView workbookViewId="0">
      <selection activeCell="I17" sqref="I17"/>
    </sheetView>
  </sheetViews>
  <sheetFormatPr defaultRowHeight="12.75" x14ac:dyDescent="0.2"/>
  <cols>
    <col min="2" max="5" width="9.140625" customWidth="1"/>
    <col min="6" max="6" width="13.7109375" bestFit="1" customWidth="1"/>
    <col min="7" max="7" width="9.140625" customWidth="1"/>
    <col min="8" max="9" width="10" bestFit="1" customWidth="1"/>
    <col min="10" max="10" width="11.140625" customWidth="1"/>
    <col min="11" max="11" width="10.28515625" bestFit="1" customWidth="1"/>
  </cols>
  <sheetData>
    <row r="1" spans="1:12" x14ac:dyDescent="0.2">
      <c r="A1" s="50"/>
      <c r="B1" s="51"/>
      <c r="C1" s="51"/>
      <c r="D1" s="122"/>
      <c r="E1" s="110" t="s">
        <v>14</v>
      </c>
      <c r="F1" s="258" t="str">
        <f>Summary2!C1</f>
        <v>DEL-229-0021</v>
      </c>
      <c r="G1" s="53"/>
      <c r="H1" s="194"/>
      <c r="I1" s="122"/>
      <c r="J1" s="193"/>
      <c r="K1" s="194"/>
      <c r="L1" s="267"/>
    </row>
    <row r="2" spans="1:12" x14ac:dyDescent="0.2">
      <c r="A2" s="54"/>
      <c r="B2" s="55"/>
      <c r="C2" s="55"/>
      <c r="E2" s="268" t="s">
        <v>42</v>
      </c>
      <c r="F2" s="20" t="str">
        <f>Summary2!C2</f>
        <v>DEL-229-0.930</v>
      </c>
      <c r="G2" s="56"/>
      <c r="H2" s="270"/>
      <c r="J2" s="325" t="s">
        <v>89</v>
      </c>
      <c r="K2" s="128" t="str">
        <f>Summary2!G2</f>
        <v>CCJ</v>
      </c>
      <c r="L2" s="271"/>
    </row>
    <row r="3" spans="1:12" x14ac:dyDescent="0.2">
      <c r="A3" s="54"/>
      <c r="B3" s="55"/>
      <c r="C3" s="55"/>
      <c r="E3" s="268"/>
      <c r="F3" s="20" t="str">
        <f>Summary2!C3</f>
        <v>ODOT District 6</v>
      </c>
      <c r="G3" s="56"/>
      <c r="H3" s="272"/>
      <c r="J3" s="325" t="s">
        <v>15</v>
      </c>
      <c r="K3" s="235">
        <v>44789</v>
      </c>
      <c r="L3" s="273"/>
    </row>
    <row r="4" spans="1:12" x14ac:dyDescent="0.2">
      <c r="A4" s="36"/>
      <c r="B4" s="55"/>
      <c r="C4" s="55"/>
      <c r="D4" s="55"/>
      <c r="E4" s="182"/>
      <c r="F4" s="182"/>
      <c r="G4" s="56"/>
      <c r="H4" s="274"/>
      <c r="J4" s="326" t="s">
        <v>17</v>
      </c>
      <c r="K4" s="377" t="s">
        <v>159</v>
      </c>
      <c r="L4" s="273"/>
    </row>
    <row r="5" spans="1:12" ht="15.75" x14ac:dyDescent="0.2">
      <c r="A5" s="54"/>
      <c r="B5" s="55"/>
      <c r="C5" s="55"/>
      <c r="D5" s="55"/>
      <c r="E5" s="275" t="s">
        <v>18</v>
      </c>
      <c r="F5" s="182"/>
      <c r="G5" s="56"/>
      <c r="H5" s="274"/>
      <c r="J5" s="325" t="s">
        <v>15</v>
      </c>
      <c r="K5" s="128">
        <v>45181</v>
      </c>
      <c r="L5" s="276"/>
    </row>
    <row r="6" spans="1:12" ht="13.5" thickBot="1" x14ac:dyDescent="0.25">
      <c r="A6" s="111"/>
      <c r="B6" s="112"/>
      <c r="C6" s="112"/>
      <c r="D6" s="112"/>
      <c r="E6" s="112"/>
      <c r="F6" s="112"/>
      <c r="G6" s="112"/>
      <c r="H6" s="112"/>
      <c r="I6" s="4"/>
      <c r="J6" s="27"/>
      <c r="K6" s="28"/>
      <c r="L6" s="113"/>
    </row>
    <row r="7" spans="1:12" ht="15" x14ac:dyDescent="0.25">
      <c r="A7" s="277"/>
      <c r="B7" s="278"/>
      <c r="C7" s="278"/>
      <c r="D7" s="278"/>
      <c r="L7" s="279"/>
    </row>
    <row r="8" spans="1:12" x14ac:dyDescent="0.2">
      <c r="A8" s="72"/>
      <c r="G8" s="93"/>
      <c r="L8" s="92"/>
    </row>
    <row r="9" spans="1:12" x14ac:dyDescent="0.2">
      <c r="A9" s="90"/>
      <c r="B9" s="56" t="s">
        <v>19</v>
      </c>
      <c r="C9" s="1" t="s">
        <v>168</v>
      </c>
      <c r="D9" s="57"/>
      <c r="E9" s="57"/>
      <c r="F9" s="57"/>
      <c r="G9" s="57"/>
      <c r="H9" s="57"/>
      <c r="I9" s="55"/>
      <c r="J9" s="56" t="s">
        <v>20</v>
      </c>
      <c r="K9" s="199" t="s">
        <v>182</v>
      </c>
      <c r="L9" s="204"/>
    </row>
    <row r="10" spans="1:12" x14ac:dyDescent="0.2">
      <c r="A10" s="90"/>
      <c r="B10" s="1"/>
      <c r="C10" s="57"/>
      <c r="D10" s="57"/>
      <c r="E10" s="57"/>
      <c r="F10" s="57"/>
      <c r="G10" s="57"/>
      <c r="H10" s="57"/>
      <c r="I10" s="55"/>
      <c r="J10" s="56" t="s">
        <v>21</v>
      </c>
      <c r="K10" s="280">
        <f>K23</f>
        <v>314</v>
      </c>
      <c r="L10" s="204"/>
    </row>
    <row r="11" spans="1:12" x14ac:dyDescent="0.2">
      <c r="A11" s="90"/>
      <c r="B11" s="1"/>
      <c r="C11" s="57"/>
      <c r="D11" s="57"/>
      <c r="E11" s="57"/>
      <c r="F11" s="57"/>
      <c r="G11" s="57"/>
      <c r="H11" s="57"/>
      <c r="I11" s="1"/>
      <c r="J11" s="56" t="s">
        <v>22</v>
      </c>
      <c r="K11" s="280" t="s">
        <v>0</v>
      </c>
      <c r="L11" s="204"/>
    </row>
    <row r="12" spans="1:12" x14ac:dyDescent="0.2">
      <c r="A12" s="281"/>
      <c r="B12" s="282"/>
      <c r="C12" s="282"/>
      <c r="D12" s="282"/>
      <c r="E12" s="283"/>
      <c r="F12" s="283"/>
      <c r="G12" s="282"/>
      <c r="H12" s="284"/>
      <c r="I12" s="284"/>
      <c r="J12" s="1"/>
      <c r="K12" s="1"/>
      <c r="L12" s="204"/>
    </row>
    <row r="13" spans="1:12" x14ac:dyDescent="0.2">
      <c r="A13" s="285"/>
      <c r="B13" s="286"/>
      <c r="C13" s="1"/>
      <c r="F13" s="282"/>
      <c r="G13" s="282"/>
      <c r="H13" s="283" t="s">
        <v>108</v>
      </c>
      <c r="I13" s="282"/>
      <c r="J13" s="282"/>
      <c r="K13" s="284"/>
      <c r="L13" s="287"/>
    </row>
    <row r="14" spans="1:12" x14ac:dyDescent="0.2">
      <c r="A14" s="281"/>
      <c r="B14" s="282"/>
      <c r="C14" s="1"/>
      <c r="F14" s="282"/>
      <c r="G14" s="282"/>
      <c r="H14" s="288"/>
      <c r="I14" s="282" t="s">
        <v>28</v>
      </c>
      <c r="J14" s="282" t="s">
        <v>25</v>
      </c>
      <c r="K14" s="284" t="s">
        <v>109</v>
      </c>
      <c r="L14" s="287"/>
    </row>
    <row r="15" spans="1:12" x14ac:dyDescent="0.2">
      <c r="A15" s="281"/>
      <c r="B15" s="282"/>
      <c r="C15" s="1"/>
      <c r="F15" s="282" t="s">
        <v>110</v>
      </c>
      <c r="G15" s="282" t="s">
        <v>46</v>
      </c>
      <c r="H15" s="282"/>
      <c r="I15" s="282">
        <v>125</v>
      </c>
      <c r="J15" s="282">
        <v>1</v>
      </c>
      <c r="K15" s="289">
        <f>I15*J15</f>
        <v>125</v>
      </c>
      <c r="L15" s="287"/>
    </row>
    <row r="16" spans="1:12" x14ac:dyDescent="0.2">
      <c r="A16" s="281"/>
      <c r="B16" s="282"/>
      <c r="C16" s="1"/>
      <c r="F16" s="282" t="s">
        <v>110</v>
      </c>
      <c r="G16" s="282" t="s">
        <v>45</v>
      </c>
      <c r="H16" s="282"/>
      <c r="I16" s="282">
        <v>125</v>
      </c>
      <c r="J16" s="282">
        <v>1</v>
      </c>
      <c r="K16" s="289">
        <f>I16*J16</f>
        <v>125</v>
      </c>
      <c r="L16" s="287"/>
    </row>
    <row r="17" spans="1:12" x14ac:dyDescent="0.2">
      <c r="A17" s="281"/>
      <c r="B17" s="282"/>
      <c r="C17" s="1"/>
      <c r="F17" s="282"/>
      <c r="G17" s="282"/>
      <c r="H17" s="417" t="s">
        <v>179</v>
      </c>
      <c r="I17" s="417" t="s">
        <v>180</v>
      </c>
      <c r="J17" s="417" t="s">
        <v>181</v>
      </c>
      <c r="K17" s="289"/>
      <c r="L17" s="287"/>
    </row>
    <row r="18" spans="1:12" x14ac:dyDescent="0.2">
      <c r="A18" s="281"/>
      <c r="B18" s="282"/>
      <c r="C18" s="1"/>
      <c r="F18" s="282"/>
      <c r="G18" s="282"/>
      <c r="H18" s="282">
        <v>16</v>
      </c>
      <c r="I18" s="282">
        <v>2</v>
      </c>
      <c r="J18" s="282">
        <v>2</v>
      </c>
      <c r="K18" s="289">
        <f>H18*I18*J18</f>
        <v>64</v>
      </c>
      <c r="L18" s="287"/>
    </row>
    <row r="19" spans="1:12" x14ac:dyDescent="0.2">
      <c r="A19" s="281"/>
      <c r="B19" s="282"/>
      <c r="C19" s="1"/>
      <c r="F19" s="282"/>
      <c r="G19" s="1"/>
      <c r="H19" s="283"/>
      <c r="I19" s="1"/>
      <c r="L19" s="287"/>
    </row>
    <row r="20" spans="1:12" x14ac:dyDescent="0.2">
      <c r="A20" s="281"/>
      <c r="B20" s="282"/>
      <c r="C20" s="1"/>
      <c r="F20" s="282"/>
      <c r="G20" s="1"/>
      <c r="H20" s="283"/>
      <c r="I20" s="1"/>
      <c r="J20" s="283" t="s">
        <v>65</v>
      </c>
      <c r="K20" s="289">
        <f>SUM(K15:K19)</f>
        <v>314</v>
      </c>
      <c r="L20" s="287"/>
    </row>
    <row r="21" spans="1:12" x14ac:dyDescent="0.2">
      <c r="A21" s="281"/>
      <c r="B21" s="282"/>
      <c r="C21" s="1"/>
      <c r="D21" s="1"/>
      <c r="E21" s="1"/>
      <c r="F21" s="282"/>
      <c r="G21" s="1"/>
      <c r="H21" s="283"/>
      <c r="I21" s="1"/>
      <c r="J21" s="283"/>
      <c r="K21" s="284"/>
      <c r="L21" s="287"/>
    </row>
    <row r="22" spans="1:12" x14ac:dyDescent="0.2">
      <c r="A22" s="281"/>
      <c r="B22" s="282"/>
      <c r="C22" s="1"/>
      <c r="D22" s="1"/>
      <c r="E22" s="1"/>
      <c r="F22" s="282"/>
      <c r="G22" s="1"/>
      <c r="H22" s="283"/>
      <c r="I22" s="1"/>
      <c r="J22" s="283"/>
      <c r="K22" s="284"/>
      <c r="L22" s="287"/>
    </row>
    <row r="23" spans="1:12" ht="13.5" thickBot="1" x14ac:dyDescent="0.25">
      <c r="A23" s="290"/>
      <c r="B23" s="291"/>
      <c r="C23" s="129"/>
      <c r="D23" s="129"/>
      <c r="E23" s="129"/>
      <c r="F23" s="291"/>
      <c r="G23" s="291"/>
      <c r="H23" s="291"/>
      <c r="I23" s="291"/>
      <c r="J23" s="292" t="s">
        <v>65</v>
      </c>
      <c r="K23" s="293">
        <f>K20</f>
        <v>314</v>
      </c>
      <c r="L23" s="294" t="s">
        <v>0</v>
      </c>
    </row>
    <row r="24" spans="1:12" x14ac:dyDescent="0.2">
      <c r="A24" s="1"/>
    </row>
    <row r="30" spans="1:12" x14ac:dyDescent="0.2">
      <c r="F30" t="s">
        <v>107</v>
      </c>
    </row>
  </sheetData>
  <pageMargins left="0.7" right="0.7" top="0.75" bottom="0.75" header="0.3" footer="0.3"/>
  <pageSetup scale="54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D63EA-F953-46F3-8896-D4C0A349CA58}">
  <sheetPr>
    <tabColor rgb="FFFFFF00"/>
    <pageSetUpPr fitToPage="1"/>
  </sheetPr>
  <dimension ref="A1:O32"/>
  <sheetViews>
    <sheetView workbookViewId="0">
      <selection activeCell="F16" sqref="F16"/>
    </sheetView>
  </sheetViews>
  <sheetFormatPr defaultColWidth="9.140625" defaultRowHeight="12.75" x14ac:dyDescent="0.2"/>
  <cols>
    <col min="1" max="1" width="9.140625" style="48"/>
    <col min="2" max="2" width="9.140625" style="48" customWidth="1"/>
    <col min="3" max="5" width="9.140625" style="48"/>
    <col min="6" max="6" width="13.5703125" style="48" bestFit="1" customWidth="1"/>
    <col min="7" max="7" width="9.140625" style="48"/>
    <col min="8" max="8" width="9.140625" style="48" customWidth="1"/>
    <col min="9" max="9" width="9.140625" style="48"/>
    <col min="10" max="10" width="11.140625" style="48" customWidth="1"/>
    <col min="11" max="11" width="10.28515625" style="48" bestFit="1" customWidth="1"/>
    <col min="12" max="16384" width="9.140625" style="48"/>
  </cols>
  <sheetData>
    <row r="1" spans="1:15" x14ac:dyDescent="0.2">
      <c r="A1" s="50"/>
      <c r="B1" s="51"/>
      <c r="C1" s="51"/>
      <c r="D1" s="51"/>
      <c r="E1" s="307" t="s">
        <v>88</v>
      </c>
      <c r="F1" s="266" t="str">
        <f>Summary2!C1</f>
        <v>DEL-229-0021</v>
      </c>
      <c r="G1" s="52"/>
      <c r="H1" s="52"/>
      <c r="I1" s="95"/>
      <c r="J1" s="50"/>
      <c r="K1" s="53"/>
      <c r="L1" s="267"/>
    </row>
    <row r="2" spans="1:15" ht="13.5" thickBot="1" x14ac:dyDescent="0.25">
      <c r="A2" s="54"/>
      <c r="B2" s="55"/>
      <c r="C2" s="55"/>
      <c r="D2" s="55"/>
      <c r="E2" s="268" t="s">
        <v>42</v>
      </c>
      <c r="F2" s="269" t="str">
        <f>Summary2!C2</f>
        <v>DEL-229-0.930</v>
      </c>
      <c r="G2" s="315"/>
      <c r="H2" s="315"/>
      <c r="I2" s="97"/>
      <c r="J2" s="298" t="s">
        <v>89</v>
      </c>
      <c r="K2" s="308" t="s">
        <v>70</v>
      </c>
      <c r="L2" s="310"/>
    </row>
    <row r="3" spans="1:15" ht="13.5" thickBot="1" x14ac:dyDescent="0.25">
      <c r="A3" s="54"/>
      <c r="B3" s="55"/>
      <c r="C3" s="55"/>
      <c r="D3" s="55"/>
      <c r="E3" s="268" t="s">
        <v>87</v>
      </c>
      <c r="F3" s="58" t="str">
        <f>Summary2!C3</f>
        <v>ODOT District 6</v>
      </c>
      <c r="G3" s="55"/>
      <c r="H3" s="55"/>
      <c r="I3" s="97"/>
      <c r="J3" s="298" t="s">
        <v>15</v>
      </c>
      <c r="K3" s="309">
        <v>44789</v>
      </c>
      <c r="L3" s="310"/>
    </row>
    <row r="4" spans="1:15" ht="13.5" thickBot="1" x14ac:dyDescent="0.25">
      <c r="A4" s="36"/>
      <c r="B4" s="55"/>
      <c r="C4" s="55"/>
      <c r="D4" s="55"/>
      <c r="E4" s="55"/>
      <c r="F4" s="182"/>
      <c r="G4" s="182"/>
      <c r="H4" s="182"/>
      <c r="I4" s="97"/>
      <c r="J4" s="298" t="s">
        <v>17</v>
      </c>
      <c r="K4" s="311"/>
      <c r="L4" s="310"/>
    </row>
    <row r="5" spans="1:15" ht="16.5" thickBot="1" x14ac:dyDescent="0.25">
      <c r="A5" s="54"/>
      <c r="B5" s="55"/>
      <c r="C5" s="55"/>
      <c r="D5" s="55"/>
      <c r="E5" s="275" t="s">
        <v>18</v>
      </c>
      <c r="G5" s="182"/>
      <c r="H5" s="182"/>
      <c r="I5" s="97"/>
      <c r="J5" s="298" t="s">
        <v>15</v>
      </c>
      <c r="K5" s="309"/>
      <c r="L5" s="310"/>
    </row>
    <row r="6" spans="1:15" ht="13.5" thickBot="1" x14ac:dyDescent="0.25">
      <c r="A6" s="111"/>
      <c r="B6" s="112"/>
      <c r="C6" s="112"/>
      <c r="D6" s="112"/>
      <c r="E6" s="112"/>
      <c r="F6" s="112"/>
      <c r="G6" s="112"/>
      <c r="H6" s="112"/>
      <c r="I6" s="113"/>
      <c r="J6" s="111"/>
      <c r="K6" s="316"/>
      <c r="L6" s="113"/>
    </row>
    <row r="7" spans="1:15" x14ac:dyDescent="0.2">
      <c r="A7" s="50"/>
      <c r="B7" s="51"/>
      <c r="C7" s="51"/>
      <c r="D7" s="51"/>
      <c r="E7" s="51"/>
      <c r="F7" s="51"/>
      <c r="G7" s="51"/>
      <c r="H7" s="51"/>
      <c r="I7" s="51"/>
      <c r="J7" s="51"/>
      <c r="K7" s="51"/>
      <c r="L7" s="198"/>
    </row>
    <row r="8" spans="1:15" ht="13.5" thickBot="1" x14ac:dyDescent="0.25">
      <c r="A8" s="96"/>
      <c r="G8" s="93"/>
      <c r="L8" s="310"/>
    </row>
    <row r="9" spans="1:15" ht="13.5" thickBot="1" x14ac:dyDescent="0.25">
      <c r="A9" s="96"/>
      <c r="B9" s="56" t="s">
        <v>19</v>
      </c>
      <c r="C9" s="495" t="s">
        <v>132</v>
      </c>
      <c r="D9" s="496"/>
      <c r="E9" s="496"/>
      <c r="F9" s="496"/>
      <c r="G9" s="496"/>
      <c r="H9" s="497"/>
      <c r="I9" s="55"/>
      <c r="J9" s="56" t="s">
        <v>20</v>
      </c>
      <c r="K9" s="312" t="s">
        <v>133</v>
      </c>
      <c r="L9" s="310"/>
    </row>
    <row r="10" spans="1:15" ht="13.5" thickBot="1" x14ac:dyDescent="0.25">
      <c r="A10" s="96"/>
      <c r="C10" s="498"/>
      <c r="D10" s="499"/>
      <c r="E10" s="499"/>
      <c r="F10" s="499"/>
      <c r="G10" s="499"/>
      <c r="H10" s="500"/>
      <c r="I10" s="55"/>
      <c r="J10" s="56" t="s">
        <v>21</v>
      </c>
      <c r="K10" s="313">
        <f>K20</f>
        <v>100</v>
      </c>
      <c r="L10" s="310"/>
    </row>
    <row r="11" spans="1:15" ht="13.5" thickBot="1" x14ac:dyDescent="0.25">
      <c r="A11" s="96"/>
      <c r="C11" s="501"/>
      <c r="D11" s="502"/>
      <c r="E11" s="502"/>
      <c r="F11" s="502"/>
      <c r="G11" s="502"/>
      <c r="H11" s="503"/>
      <c r="J11" s="56" t="s">
        <v>22</v>
      </c>
      <c r="K11" s="314" t="s">
        <v>121</v>
      </c>
      <c r="L11" s="310"/>
    </row>
    <row r="12" spans="1:15" x14ac:dyDescent="0.2">
      <c r="A12" s="96"/>
      <c r="L12" s="310"/>
      <c r="N12" s="368" t="s">
        <v>160</v>
      </c>
      <c r="O12" s="368"/>
    </row>
    <row r="13" spans="1:15" ht="15.75" x14ac:dyDescent="0.25">
      <c r="A13" s="317"/>
      <c r="B13" s="318"/>
      <c r="C13" s="319"/>
      <c r="D13" s="341"/>
      <c r="J13" s="55"/>
      <c r="K13" s="55"/>
      <c r="L13" s="310"/>
    </row>
    <row r="14" spans="1:15" ht="25.5" x14ac:dyDescent="0.2">
      <c r="A14" s="96"/>
      <c r="E14" s="102"/>
      <c r="F14" s="328"/>
      <c r="G14" s="329" t="s">
        <v>29</v>
      </c>
      <c r="H14" s="329" t="s">
        <v>25</v>
      </c>
      <c r="I14" s="329" t="s">
        <v>130</v>
      </c>
      <c r="J14" s="329"/>
      <c r="K14" s="329" t="s">
        <v>43</v>
      </c>
      <c r="L14" s="310"/>
    </row>
    <row r="15" spans="1:15" x14ac:dyDescent="0.2">
      <c r="A15" s="96"/>
      <c r="E15" s="102"/>
      <c r="F15" s="323" t="s">
        <v>124</v>
      </c>
      <c r="G15" s="337">
        <v>100</v>
      </c>
      <c r="H15" s="338">
        <v>1</v>
      </c>
      <c r="I15" s="339"/>
      <c r="J15" s="102"/>
      <c r="K15" s="324">
        <f>ROUNDUP(G15+I15,0)</f>
        <v>100</v>
      </c>
      <c r="L15" s="310"/>
    </row>
    <row r="16" spans="1:15" x14ac:dyDescent="0.2">
      <c r="A16" s="96"/>
      <c r="F16" s="340"/>
      <c r="G16" s="339"/>
      <c r="H16" s="102"/>
      <c r="I16" s="339"/>
      <c r="J16" s="102"/>
      <c r="K16" s="324">
        <f>ROUNDUP(G16+I16,0)</f>
        <v>0</v>
      </c>
      <c r="L16" s="310"/>
    </row>
    <row r="17" spans="1:12" x14ac:dyDescent="0.2">
      <c r="A17" s="96"/>
      <c r="F17" s="340"/>
      <c r="G17" s="339"/>
      <c r="H17" s="102"/>
      <c r="I17" s="339"/>
      <c r="J17" s="102"/>
      <c r="K17" s="324"/>
      <c r="L17" s="310"/>
    </row>
    <row r="18" spans="1:12" x14ac:dyDescent="0.2">
      <c r="A18" s="96"/>
      <c r="E18" s="274"/>
      <c r="F18" s="102"/>
      <c r="G18" s="274"/>
      <c r="H18" s="102"/>
      <c r="I18" s="274"/>
      <c r="J18" s="102"/>
      <c r="K18" s="324"/>
      <c r="L18" s="310"/>
    </row>
    <row r="19" spans="1:12" x14ac:dyDescent="0.2">
      <c r="A19" s="96"/>
      <c r="E19" s="274"/>
      <c r="F19" s="102"/>
      <c r="G19" s="274"/>
      <c r="H19" s="102"/>
      <c r="I19" s="274"/>
      <c r="J19" s="102"/>
      <c r="K19" s="324"/>
      <c r="L19" s="310"/>
    </row>
    <row r="20" spans="1:12" ht="13.5" thickBot="1" x14ac:dyDescent="0.25">
      <c r="A20" s="98"/>
      <c r="B20" s="191"/>
      <c r="C20" s="191"/>
      <c r="D20" s="191"/>
      <c r="E20" s="330"/>
      <c r="F20" s="222"/>
      <c r="G20" s="330"/>
      <c r="H20" s="222"/>
      <c r="I20" s="330"/>
      <c r="J20" s="177" t="s">
        <v>75</v>
      </c>
      <c r="K20" s="331">
        <f>ROUNDUP(SUM(K15:K17),0)</f>
        <v>100</v>
      </c>
      <c r="L20" s="180" t="s">
        <v>121</v>
      </c>
    </row>
    <row r="22" spans="1:12" x14ac:dyDescent="0.2">
      <c r="B22" s="58"/>
      <c r="G22" s="332"/>
      <c r="H22" s="333"/>
      <c r="I22" s="120"/>
      <c r="J22" s="488"/>
      <c r="K22" s="488"/>
    </row>
    <row r="23" spans="1:12" ht="15.75" x14ac:dyDescent="0.25">
      <c r="B23" s="334"/>
    </row>
    <row r="24" spans="1:12" ht="15.75" x14ac:dyDescent="0.25">
      <c r="C24" s="49"/>
      <c r="D24" s="320"/>
      <c r="E24" s="322"/>
      <c r="F24" s="322"/>
      <c r="G24" s="322"/>
      <c r="H24" s="319"/>
    </row>
    <row r="25" spans="1:12" x14ac:dyDescent="0.2">
      <c r="C25" s="190"/>
      <c r="D25" s="49"/>
      <c r="E25" s="94"/>
      <c r="F25" s="49"/>
      <c r="G25" s="49"/>
      <c r="H25" s="185"/>
      <c r="I25" s="58"/>
    </row>
    <row r="26" spans="1:12" x14ac:dyDescent="0.2">
      <c r="C26" s="56"/>
      <c r="D26" s="55"/>
      <c r="F26" s="55"/>
      <c r="G26" s="49"/>
      <c r="H26" s="118"/>
      <c r="I26" s="94"/>
    </row>
    <row r="27" spans="1:12" x14ac:dyDescent="0.2">
      <c r="C27" s="55"/>
      <c r="D27" s="120"/>
      <c r="F27" s="56"/>
      <c r="G27" s="120"/>
      <c r="H27" s="59"/>
      <c r="I27" s="120"/>
    </row>
    <row r="28" spans="1:12" x14ac:dyDescent="0.2">
      <c r="F28" s="55"/>
      <c r="G28" s="55"/>
      <c r="H28" s="55"/>
    </row>
    <row r="29" spans="1:12" x14ac:dyDescent="0.2">
      <c r="G29" s="58"/>
      <c r="H29" s="299"/>
      <c r="I29" s="58"/>
    </row>
    <row r="31" spans="1:12" x14ac:dyDescent="0.2">
      <c r="B31" s="55"/>
      <c r="G31" s="55"/>
      <c r="H31" s="300"/>
    </row>
    <row r="32" spans="1:12" x14ac:dyDescent="0.2">
      <c r="G32" s="58"/>
      <c r="H32" s="299"/>
      <c r="I32" s="58"/>
    </row>
  </sheetData>
  <mergeCells count="2">
    <mergeCell ref="C9:H11"/>
    <mergeCell ref="J22:K22"/>
  </mergeCells>
  <pageMargins left="0.7" right="0.7" top="0.75" bottom="0.75" header="0.3" footer="0.3"/>
  <pageSetup scale="78" orientation="portrait" horizontalDpi="1200" verticalDpi="120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18F6F7-064F-44A4-B3D4-CEF9FB3CDA04}">
  <sheetPr>
    <tabColor rgb="FFFFFF00"/>
    <pageSetUpPr fitToPage="1"/>
  </sheetPr>
  <dimension ref="A1:O32"/>
  <sheetViews>
    <sheetView workbookViewId="0"/>
  </sheetViews>
  <sheetFormatPr defaultColWidth="9.140625" defaultRowHeight="12.75" x14ac:dyDescent="0.2"/>
  <cols>
    <col min="1" max="1" width="9.140625" style="48"/>
    <col min="2" max="2" width="9.140625" style="48" customWidth="1"/>
    <col min="3" max="5" width="9.140625" style="48"/>
    <col min="6" max="6" width="13.5703125" style="48" bestFit="1" customWidth="1"/>
    <col min="7" max="7" width="9.140625" style="48"/>
    <col min="8" max="8" width="9.140625" style="48" customWidth="1"/>
    <col min="9" max="9" width="9.140625" style="48"/>
    <col min="10" max="10" width="11.140625" style="48" customWidth="1"/>
    <col min="11" max="11" width="10.28515625" style="48" bestFit="1" customWidth="1"/>
    <col min="12" max="16384" width="9.140625" style="48"/>
  </cols>
  <sheetData>
    <row r="1" spans="1:15" x14ac:dyDescent="0.2">
      <c r="A1" s="50"/>
      <c r="B1" s="51"/>
      <c r="C1" s="51"/>
      <c r="D1" s="51"/>
      <c r="E1" s="307" t="s">
        <v>88</v>
      </c>
      <c r="F1" s="266" t="str">
        <f>Summary2!C1</f>
        <v>DEL-229-0021</v>
      </c>
      <c r="G1" s="52"/>
      <c r="H1" s="52"/>
      <c r="I1" s="95"/>
      <c r="J1" s="50"/>
      <c r="K1" s="53"/>
      <c r="L1" s="267"/>
    </row>
    <row r="2" spans="1:15" ht="13.5" thickBot="1" x14ac:dyDescent="0.25">
      <c r="A2" s="54"/>
      <c r="B2" s="55"/>
      <c r="C2" s="55"/>
      <c r="D2" s="55"/>
      <c r="E2" s="268" t="s">
        <v>42</v>
      </c>
      <c r="F2" s="269" t="str">
        <f>Summary2!C2</f>
        <v>DEL-229-0.930</v>
      </c>
      <c r="G2" s="315"/>
      <c r="H2" s="315"/>
      <c r="I2" s="97"/>
      <c r="J2" s="298" t="s">
        <v>89</v>
      </c>
      <c r="K2" s="308" t="s">
        <v>70</v>
      </c>
      <c r="L2" s="310"/>
    </row>
    <row r="3" spans="1:15" ht="13.5" thickBot="1" x14ac:dyDescent="0.25">
      <c r="A3" s="54"/>
      <c r="B3" s="55"/>
      <c r="C3" s="55"/>
      <c r="D3" s="55"/>
      <c r="E3" s="268" t="s">
        <v>87</v>
      </c>
      <c r="F3" s="58" t="str">
        <f>Summary2!C3</f>
        <v>ODOT District 6</v>
      </c>
      <c r="G3" s="55"/>
      <c r="H3" s="55"/>
      <c r="I3" s="97"/>
      <c r="J3" s="298" t="s">
        <v>15</v>
      </c>
      <c r="K3" s="309">
        <v>44789</v>
      </c>
      <c r="L3" s="310"/>
    </row>
    <row r="4" spans="1:15" ht="13.5" thickBot="1" x14ac:dyDescent="0.25">
      <c r="A4" s="36"/>
      <c r="B4" s="55"/>
      <c r="C4" s="55"/>
      <c r="D4" s="55"/>
      <c r="E4" s="55"/>
      <c r="F4" s="182"/>
      <c r="G4" s="182"/>
      <c r="H4" s="182"/>
      <c r="I4" s="97"/>
      <c r="J4" s="298" t="s">
        <v>17</v>
      </c>
      <c r="K4" s="311"/>
      <c r="L4" s="310"/>
    </row>
    <row r="5" spans="1:15" ht="16.5" thickBot="1" x14ac:dyDescent="0.25">
      <c r="A5" s="54"/>
      <c r="B5" s="55"/>
      <c r="C5" s="55"/>
      <c r="D5" s="55"/>
      <c r="E5" s="275" t="s">
        <v>18</v>
      </c>
      <c r="G5" s="182"/>
      <c r="H5" s="182"/>
      <c r="I5" s="97"/>
      <c r="J5" s="298" t="s">
        <v>15</v>
      </c>
      <c r="K5" s="309"/>
      <c r="L5" s="310"/>
    </row>
    <row r="6" spans="1:15" ht="13.5" thickBot="1" x14ac:dyDescent="0.25">
      <c r="A6" s="111"/>
      <c r="B6" s="112"/>
      <c r="C6" s="112"/>
      <c r="D6" s="112"/>
      <c r="E6" s="112"/>
      <c r="F6" s="112"/>
      <c r="G6" s="112"/>
      <c r="H6" s="112"/>
      <c r="I6" s="113"/>
      <c r="J6" s="111"/>
      <c r="K6" s="316"/>
      <c r="L6" s="113"/>
    </row>
    <row r="7" spans="1:15" x14ac:dyDescent="0.2">
      <c r="A7" s="50"/>
      <c r="B7" s="51"/>
      <c r="C7" s="51"/>
      <c r="D7" s="51"/>
      <c r="E7" s="51"/>
      <c r="F7" s="51"/>
      <c r="G7" s="51"/>
      <c r="H7" s="51"/>
      <c r="I7" s="51"/>
      <c r="J7" s="51"/>
      <c r="K7" s="51"/>
      <c r="L7" s="198"/>
    </row>
    <row r="8" spans="1:15" ht="13.5" thickBot="1" x14ac:dyDescent="0.25">
      <c r="A8" s="96"/>
      <c r="G8" s="93"/>
      <c r="L8" s="310"/>
    </row>
    <row r="9" spans="1:15" ht="13.5" thickBot="1" x14ac:dyDescent="0.25">
      <c r="A9" s="96"/>
      <c r="B9" s="56" t="s">
        <v>19</v>
      </c>
      <c r="C9" s="495" t="s">
        <v>128</v>
      </c>
      <c r="D9" s="496"/>
      <c r="E9" s="496"/>
      <c r="F9" s="496"/>
      <c r="G9" s="496"/>
      <c r="H9" s="497"/>
      <c r="I9" s="55"/>
      <c r="J9" s="56" t="s">
        <v>20</v>
      </c>
      <c r="K9" s="312" t="s">
        <v>129</v>
      </c>
      <c r="L9" s="310"/>
    </row>
    <row r="10" spans="1:15" ht="13.5" thickBot="1" x14ac:dyDescent="0.25">
      <c r="A10" s="96"/>
      <c r="C10" s="498"/>
      <c r="D10" s="499"/>
      <c r="E10" s="499"/>
      <c r="F10" s="499"/>
      <c r="G10" s="499"/>
      <c r="H10" s="500"/>
      <c r="I10" s="55"/>
      <c r="J10" s="56" t="s">
        <v>21</v>
      </c>
      <c r="K10" s="313">
        <f>K20</f>
        <v>250</v>
      </c>
      <c r="L10" s="310"/>
    </row>
    <row r="11" spans="1:15" ht="13.5" thickBot="1" x14ac:dyDescent="0.25">
      <c r="A11" s="96"/>
      <c r="C11" s="501"/>
      <c r="D11" s="502"/>
      <c r="E11" s="502"/>
      <c r="F11" s="502"/>
      <c r="G11" s="502"/>
      <c r="H11" s="503"/>
      <c r="J11" s="56" t="s">
        <v>22</v>
      </c>
      <c r="K11" s="314" t="s">
        <v>121</v>
      </c>
      <c r="L11" s="310"/>
    </row>
    <row r="12" spans="1:15" x14ac:dyDescent="0.2">
      <c r="A12" s="96"/>
      <c r="L12" s="310"/>
      <c r="N12" s="368" t="s">
        <v>161</v>
      </c>
      <c r="O12" s="368"/>
    </row>
    <row r="13" spans="1:15" ht="15.75" x14ac:dyDescent="0.25">
      <c r="A13" s="317"/>
      <c r="B13" s="318"/>
      <c r="C13" s="319"/>
      <c r="D13" s="367" t="s">
        <v>131</v>
      </c>
      <c r="E13" s="368"/>
      <c r="F13" s="368"/>
      <c r="J13" s="55"/>
      <c r="K13" s="55"/>
      <c r="L13" s="310"/>
      <c r="N13" s="48" t="s">
        <v>162</v>
      </c>
    </row>
    <row r="14" spans="1:15" ht="25.5" x14ac:dyDescent="0.2">
      <c r="A14" s="96"/>
      <c r="E14" s="102"/>
      <c r="F14" s="328"/>
      <c r="G14" s="329" t="s">
        <v>29</v>
      </c>
      <c r="H14" s="329" t="s">
        <v>25</v>
      </c>
      <c r="I14" s="329" t="s">
        <v>130</v>
      </c>
      <c r="J14" s="329"/>
      <c r="K14" s="329" t="s">
        <v>43</v>
      </c>
      <c r="L14" s="310"/>
    </row>
    <row r="15" spans="1:15" x14ac:dyDescent="0.2">
      <c r="A15" s="96"/>
      <c r="E15" s="102"/>
      <c r="F15" s="323" t="s">
        <v>150</v>
      </c>
      <c r="G15" s="369">
        <f>4.5*37</f>
        <v>166.5</v>
      </c>
      <c r="H15" s="338">
        <v>2</v>
      </c>
      <c r="I15" s="339">
        <f>G15*0.5</f>
        <v>83.25</v>
      </c>
      <c r="J15" s="102"/>
      <c r="K15" s="324">
        <f>ROUNDUP(G15+I15,0)</f>
        <v>250</v>
      </c>
      <c r="L15" s="310"/>
    </row>
    <row r="16" spans="1:15" x14ac:dyDescent="0.2">
      <c r="A16" s="96"/>
      <c r="F16" s="340" t="s">
        <v>61</v>
      </c>
      <c r="G16" s="370">
        <v>0</v>
      </c>
      <c r="H16" s="102">
        <v>1</v>
      </c>
      <c r="I16" s="339">
        <f>G16*0.5</f>
        <v>0</v>
      </c>
      <c r="J16" s="102"/>
      <c r="K16" s="324">
        <f>ROUNDUP(G16+I16,0)</f>
        <v>0</v>
      </c>
      <c r="L16" s="310"/>
    </row>
    <row r="17" spans="1:12" x14ac:dyDescent="0.2">
      <c r="A17" s="96"/>
      <c r="F17" s="340"/>
      <c r="G17" s="339"/>
      <c r="H17" s="102"/>
      <c r="I17" s="339"/>
      <c r="J17" s="102"/>
      <c r="K17" s="324"/>
      <c r="L17" s="310"/>
    </row>
    <row r="18" spans="1:12" x14ac:dyDescent="0.2">
      <c r="A18" s="96"/>
      <c r="E18" s="274"/>
      <c r="F18" s="102"/>
      <c r="G18" s="274"/>
      <c r="H18" s="102"/>
      <c r="I18" s="274"/>
      <c r="J18" s="102"/>
      <c r="K18" s="324"/>
      <c r="L18" s="310"/>
    </row>
    <row r="19" spans="1:12" x14ac:dyDescent="0.2">
      <c r="A19" s="96"/>
      <c r="E19" s="274"/>
      <c r="F19" s="102"/>
      <c r="G19" s="274"/>
      <c r="H19" s="102"/>
      <c r="I19" s="274"/>
      <c r="J19" s="102"/>
      <c r="K19" s="324"/>
      <c r="L19" s="310"/>
    </row>
    <row r="20" spans="1:12" ht="13.5" thickBot="1" x14ac:dyDescent="0.25">
      <c r="A20" s="98"/>
      <c r="B20" s="191"/>
      <c r="C20" s="191"/>
      <c r="D20" s="191"/>
      <c r="E20" s="330"/>
      <c r="F20" s="222"/>
      <c r="G20" s="330"/>
      <c r="H20" s="222"/>
      <c r="I20" s="330"/>
      <c r="J20" s="177" t="s">
        <v>75</v>
      </c>
      <c r="K20" s="331">
        <f>ROUNDUP(SUM(K15:K17),0)</f>
        <v>250</v>
      </c>
      <c r="L20" s="180" t="s">
        <v>121</v>
      </c>
    </row>
    <row r="22" spans="1:12" x14ac:dyDescent="0.2">
      <c r="B22" s="58"/>
      <c r="G22" s="332"/>
      <c r="H22" s="333"/>
      <c r="I22" s="120"/>
      <c r="J22" s="488"/>
      <c r="K22" s="488"/>
    </row>
    <row r="23" spans="1:12" ht="15.75" x14ac:dyDescent="0.25">
      <c r="B23" s="334"/>
    </row>
    <row r="24" spans="1:12" ht="15.75" x14ac:dyDescent="0.25">
      <c r="C24" s="49"/>
      <c r="D24" s="320"/>
      <c r="E24" s="322"/>
      <c r="F24" s="322"/>
      <c r="G24" s="322"/>
      <c r="H24" s="319"/>
    </row>
    <row r="25" spans="1:12" x14ac:dyDescent="0.2">
      <c r="C25" s="190"/>
      <c r="D25" s="49"/>
      <c r="E25" s="94"/>
      <c r="F25" s="49"/>
      <c r="G25" s="49"/>
      <c r="H25" s="185"/>
      <c r="I25" s="58"/>
    </row>
    <row r="26" spans="1:12" x14ac:dyDescent="0.2">
      <c r="C26" s="56"/>
      <c r="D26" s="55"/>
      <c r="F26" s="55"/>
      <c r="G26" s="49"/>
      <c r="H26" s="118"/>
      <c r="I26" s="94"/>
    </row>
    <row r="27" spans="1:12" x14ac:dyDescent="0.2">
      <c r="C27" s="55"/>
      <c r="D27" s="120"/>
      <c r="F27" s="56"/>
      <c r="G27" s="120"/>
      <c r="H27" s="59"/>
      <c r="I27" s="120"/>
    </row>
    <row r="28" spans="1:12" x14ac:dyDescent="0.2">
      <c r="F28" s="55"/>
      <c r="G28" s="55"/>
      <c r="H28" s="55"/>
    </row>
    <row r="29" spans="1:12" x14ac:dyDescent="0.2">
      <c r="G29" s="58"/>
      <c r="H29" s="299"/>
      <c r="I29" s="58"/>
    </row>
    <row r="31" spans="1:12" x14ac:dyDescent="0.2">
      <c r="B31" s="55"/>
      <c r="G31" s="55"/>
      <c r="H31" s="300"/>
    </row>
    <row r="32" spans="1:12" x14ac:dyDescent="0.2">
      <c r="G32" s="58"/>
      <c r="H32" s="299"/>
      <c r="I32" s="58"/>
    </row>
  </sheetData>
  <mergeCells count="2">
    <mergeCell ref="C9:H11"/>
    <mergeCell ref="J22:K22"/>
  </mergeCells>
  <pageMargins left="0.7" right="0.7" top="0.75" bottom="0.75" header="0.3" footer="0.3"/>
  <pageSetup scale="78" orientation="portrait" horizontalDpi="1200" verticalDpi="120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104DAB-F1E3-4920-A701-20A7BF62035A}">
  <sheetPr>
    <tabColor rgb="FFFFC000"/>
  </sheetPr>
  <dimension ref="A1:L27"/>
  <sheetViews>
    <sheetView workbookViewId="0"/>
  </sheetViews>
  <sheetFormatPr defaultRowHeight="12.75" x14ac:dyDescent="0.2"/>
  <cols>
    <col min="2" max="5" width="9.140625" customWidth="1"/>
    <col min="6" max="6" width="13.7109375" bestFit="1" customWidth="1"/>
    <col min="7" max="7" width="9.140625" customWidth="1"/>
    <col min="8" max="9" width="10" bestFit="1" customWidth="1"/>
    <col min="10" max="10" width="11.140625" customWidth="1"/>
    <col min="11" max="11" width="10.28515625" bestFit="1" customWidth="1"/>
  </cols>
  <sheetData>
    <row r="1" spans="1:12" x14ac:dyDescent="0.2">
      <c r="A1" s="50"/>
      <c r="B1" s="51"/>
      <c r="C1" s="51"/>
      <c r="D1" s="122"/>
      <c r="E1" s="110" t="s">
        <v>14</v>
      </c>
      <c r="F1" s="258" t="str">
        <f>Summary2!C1</f>
        <v>DEL-229-0021</v>
      </c>
      <c r="G1" s="53"/>
      <c r="H1" s="194"/>
      <c r="I1" s="122"/>
      <c r="J1" s="193"/>
      <c r="K1" s="194"/>
      <c r="L1" s="267"/>
    </row>
    <row r="2" spans="1:12" x14ac:dyDescent="0.2">
      <c r="A2" s="54"/>
      <c r="B2" s="55"/>
      <c r="C2" s="55"/>
      <c r="E2" s="268" t="s">
        <v>42</v>
      </c>
      <c r="F2" s="20" t="str">
        <f>Summary2!C2</f>
        <v>DEL-229-0.930</v>
      </c>
      <c r="G2" s="56"/>
      <c r="H2" s="270"/>
      <c r="J2" s="325" t="s">
        <v>89</v>
      </c>
      <c r="K2" s="128" t="str">
        <f>Summary2!G2</f>
        <v>CCJ</v>
      </c>
      <c r="L2" s="271"/>
    </row>
    <row r="3" spans="1:12" x14ac:dyDescent="0.2">
      <c r="A3" s="54"/>
      <c r="B3" s="55"/>
      <c r="C3" s="55"/>
      <c r="E3" s="268"/>
      <c r="F3" s="20" t="str">
        <f>Summary2!C3</f>
        <v>ODOT District 6</v>
      </c>
      <c r="G3" s="56"/>
      <c r="H3" s="272"/>
      <c r="J3" s="325" t="s">
        <v>15</v>
      </c>
      <c r="K3" s="235">
        <v>44789</v>
      </c>
      <c r="L3" s="273"/>
    </row>
    <row r="4" spans="1:12" x14ac:dyDescent="0.2">
      <c r="A4" s="36"/>
      <c r="B4" s="55"/>
      <c r="C4" s="55"/>
      <c r="D4" s="55"/>
      <c r="E4" s="182"/>
      <c r="F4" s="182"/>
      <c r="G4" s="56"/>
      <c r="H4" s="274"/>
      <c r="J4" s="326" t="s">
        <v>17</v>
      </c>
      <c r="K4" s="69"/>
      <c r="L4" s="273"/>
    </row>
    <row r="5" spans="1:12" ht="15.75" x14ac:dyDescent="0.2">
      <c r="A5" s="54"/>
      <c r="B5" s="55"/>
      <c r="C5" s="55"/>
      <c r="D5" s="55"/>
      <c r="E5" s="275" t="s">
        <v>18</v>
      </c>
      <c r="F5" s="182"/>
      <c r="G5" s="56"/>
      <c r="H5" s="274"/>
      <c r="J5" s="325" t="s">
        <v>15</v>
      </c>
      <c r="K5" s="133"/>
      <c r="L5" s="276"/>
    </row>
    <row r="6" spans="1:12" ht="13.5" thickBot="1" x14ac:dyDescent="0.25">
      <c r="A6" s="111"/>
      <c r="B6" s="112"/>
      <c r="C6" s="112"/>
      <c r="D6" s="112"/>
      <c r="E6" s="112"/>
      <c r="F6" s="112"/>
      <c r="G6" s="112"/>
      <c r="H6" s="112"/>
      <c r="I6" s="4"/>
      <c r="J6" s="27"/>
      <c r="K6" s="28"/>
      <c r="L6" s="113"/>
    </row>
    <row r="7" spans="1:12" ht="15" x14ac:dyDescent="0.25">
      <c r="A7" s="277"/>
      <c r="B7" s="278"/>
      <c r="C7" s="278"/>
      <c r="D7" s="278"/>
      <c r="L7" s="279"/>
    </row>
    <row r="8" spans="1:12" x14ac:dyDescent="0.2">
      <c r="A8" s="72"/>
      <c r="G8" s="93"/>
      <c r="L8" s="92"/>
    </row>
    <row r="9" spans="1:12" x14ac:dyDescent="0.2">
      <c r="A9" s="90"/>
      <c r="B9" s="56" t="s">
        <v>19</v>
      </c>
      <c r="C9" s="57" t="s">
        <v>143</v>
      </c>
      <c r="D9" s="57"/>
      <c r="E9" s="57"/>
      <c r="F9" s="57"/>
      <c r="G9" s="57"/>
      <c r="H9" s="57"/>
      <c r="I9" s="55"/>
      <c r="J9" s="56" t="s">
        <v>20</v>
      </c>
      <c r="K9" s="259" t="s">
        <v>144</v>
      </c>
      <c r="L9" s="204"/>
    </row>
    <row r="10" spans="1:12" x14ac:dyDescent="0.2">
      <c r="A10" s="90"/>
      <c r="B10" s="1"/>
      <c r="C10" s="57"/>
      <c r="D10" s="57"/>
      <c r="E10" s="57"/>
      <c r="F10" s="57"/>
      <c r="G10" s="57"/>
      <c r="H10" s="57"/>
      <c r="I10" s="55"/>
      <c r="J10" s="56" t="s">
        <v>21</v>
      </c>
      <c r="K10" s="280">
        <f>K20</f>
        <v>0</v>
      </c>
      <c r="L10" s="204"/>
    </row>
    <row r="11" spans="1:12" x14ac:dyDescent="0.2">
      <c r="A11" s="90"/>
      <c r="B11" s="1"/>
      <c r="C11" s="57"/>
      <c r="D11" s="57"/>
      <c r="E11" s="57"/>
      <c r="F11" s="57"/>
      <c r="G11" s="57"/>
      <c r="H11" s="57"/>
      <c r="I11" s="1"/>
      <c r="J11" s="56" t="s">
        <v>22</v>
      </c>
      <c r="K11" s="280" t="s">
        <v>125</v>
      </c>
      <c r="L11" s="204"/>
    </row>
    <row r="12" spans="1:12" x14ac:dyDescent="0.2">
      <c r="A12" s="281"/>
      <c r="B12" s="282"/>
      <c r="C12" s="282"/>
      <c r="D12" s="282"/>
      <c r="E12" s="283"/>
      <c r="F12" s="283"/>
      <c r="G12" s="282"/>
      <c r="H12" s="284"/>
      <c r="I12" s="284"/>
      <c r="J12" s="1"/>
      <c r="K12" s="1"/>
      <c r="L12" s="204"/>
    </row>
    <row r="13" spans="1:12" x14ac:dyDescent="0.2">
      <c r="A13" s="285"/>
      <c r="B13" s="286"/>
      <c r="C13" s="1"/>
      <c r="D13" s="1"/>
      <c r="E13" s="1"/>
      <c r="F13" s="282"/>
      <c r="G13" s="282"/>
      <c r="H13" s="283" t="s">
        <v>146</v>
      </c>
      <c r="I13" s="282"/>
      <c r="J13" s="282"/>
      <c r="K13" s="284"/>
      <c r="L13" s="287"/>
    </row>
    <row r="14" spans="1:12" x14ac:dyDescent="0.2">
      <c r="A14" s="281"/>
      <c r="B14" s="282"/>
      <c r="C14" s="1"/>
      <c r="D14" s="1"/>
      <c r="E14" s="1"/>
      <c r="F14" s="282"/>
      <c r="G14" s="282"/>
      <c r="H14" s="288"/>
      <c r="I14" s="282"/>
      <c r="K14" s="282" t="s">
        <v>25</v>
      </c>
      <c r="L14" s="287"/>
    </row>
    <row r="15" spans="1:12" x14ac:dyDescent="0.2">
      <c r="A15" s="281"/>
      <c r="B15" s="282"/>
      <c r="C15" s="1"/>
      <c r="D15" s="1"/>
      <c r="E15" s="1"/>
      <c r="F15" s="282"/>
      <c r="G15" s="282"/>
      <c r="H15" s="282"/>
      <c r="I15" s="282"/>
      <c r="K15" s="282">
        <v>0</v>
      </c>
      <c r="L15" s="287"/>
    </row>
    <row r="16" spans="1:12" x14ac:dyDescent="0.2">
      <c r="A16" s="281"/>
      <c r="B16" s="282"/>
      <c r="C16" s="1"/>
      <c r="D16" s="1"/>
      <c r="E16" s="1"/>
      <c r="F16" s="282"/>
      <c r="G16" s="282"/>
      <c r="H16" s="282"/>
      <c r="I16" s="282"/>
      <c r="J16" s="282"/>
      <c r="K16" s="289"/>
      <c r="L16" s="287"/>
    </row>
    <row r="17" spans="1:12" x14ac:dyDescent="0.2">
      <c r="A17" s="281"/>
      <c r="B17" s="282"/>
      <c r="C17" s="1"/>
      <c r="D17" s="1"/>
      <c r="E17" s="1"/>
      <c r="F17" s="282"/>
      <c r="G17" s="1"/>
      <c r="H17" s="283"/>
      <c r="I17" s="1"/>
      <c r="J17" s="283"/>
      <c r="K17" s="289"/>
      <c r="L17" s="287"/>
    </row>
    <row r="18" spans="1:12" x14ac:dyDescent="0.2">
      <c r="A18" s="281"/>
      <c r="B18" s="282"/>
      <c r="C18" s="1"/>
      <c r="D18" s="1"/>
      <c r="E18" s="1"/>
      <c r="F18" s="282"/>
      <c r="G18" s="1"/>
      <c r="H18" s="283"/>
      <c r="I18" s="1"/>
      <c r="J18" s="283"/>
      <c r="K18" s="284"/>
      <c r="L18" s="287"/>
    </row>
    <row r="19" spans="1:12" x14ac:dyDescent="0.2">
      <c r="A19" s="281"/>
      <c r="B19" s="282"/>
      <c r="C19" s="1"/>
      <c r="D19" s="1"/>
      <c r="E19" s="1"/>
      <c r="F19" s="282"/>
      <c r="G19" s="1"/>
      <c r="H19" s="283"/>
      <c r="I19" s="1"/>
      <c r="J19" s="283"/>
      <c r="K19" s="284"/>
      <c r="L19" s="287"/>
    </row>
    <row r="20" spans="1:12" ht="13.5" thickBot="1" x14ac:dyDescent="0.25">
      <c r="A20" s="290"/>
      <c r="B20" s="291"/>
      <c r="C20" s="129"/>
      <c r="D20" s="129"/>
      <c r="E20" s="129"/>
      <c r="F20" s="291"/>
      <c r="G20" s="291"/>
      <c r="H20" s="291"/>
      <c r="I20" s="291"/>
      <c r="J20" s="292" t="s">
        <v>65</v>
      </c>
      <c r="K20" s="293">
        <f>K15</f>
        <v>0</v>
      </c>
      <c r="L20" s="294" t="s">
        <v>125</v>
      </c>
    </row>
    <row r="21" spans="1:12" x14ac:dyDescent="0.2">
      <c r="A21" s="1"/>
    </row>
    <row r="27" spans="1:12" x14ac:dyDescent="0.2">
      <c r="F27" t="s">
        <v>107</v>
      </c>
    </row>
  </sheetData>
  <pageMargins left="0.7" right="0.7" top="0.75" bottom="0.75" header="0.3" footer="0.3"/>
  <pageSetup scale="54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92FC35-2C30-46B1-A54B-A58B2F3007E7}">
  <sheetPr>
    <tabColor rgb="FFC00000"/>
  </sheetPr>
  <dimension ref="A1:L27"/>
  <sheetViews>
    <sheetView workbookViewId="0"/>
  </sheetViews>
  <sheetFormatPr defaultRowHeight="12.75" x14ac:dyDescent="0.2"/>
  <cols>
    <col min="2" max="5" width="9.140625" customWidth="1"/>
    <col min="6" max="6" width="13.7109375" bestFit="1" customWidth="1"/>
    <col min="7" max="7" width="9.140625" customWidth="1"/>
    <col min="8" max="9" width="10" bestFit="1" customWidth="1"/>
    <col min="10" max="10" width="11.140625" customWidth="1"/>
    <col min="11" max="11" width="10.28515625" bestFit="1" customWidth="1"/>
  </cols>
  <sheetData>
    <row r="1" spans="1:12" x14ac:dyDescent="0.2">
      <c r="A1" s="50"/>
      <c r="B1" s="51"/>
      <c r="C1" s="51"/>
      <c r="D1" s="122"/>
      <c r="E1" s="110" t="s">
        <v>14</v>
      </c>
      <c r="F1" s="258" t="str">
        <f>Summary2!C1</f>
        <v>DEL-229-0021</v>
      </c>
      <c r="G1" s="53"/>
      <c r="H1" s="194"/>
      <c r="I1" s="122"/>
      <c r="J1" s="193"/>
      <c r="K1" s="194"/>
      <c r="L1" s="267"/>
    </row>
    <row r="2" spans="1:12" x14ac:dyDescent="0.2">
      <c r="A2" s="54"/>
      <c r="B2" s="55"/>
      <c r="C2" s="55"/>
      <c r="E2" s="268" t="s">
        <v>42</v>
      </c>
      <c r="F2" s="20" t="str">
        <f>Summary2!C2</f>
        <v>DEL-229-0.930</v>
      </c>
      <c r="G2" s="56"/>
      <c r="H2" s="270"/>
      <c r="J2" s="325" t="s">
        <v>89</v>
      </c>
      <c r="K2" s="128" t="str">
        <f>Summary2!G2</f>
        <v>CCJ</v>
      </c>
      <c r="L2" s="271"/>
    </row>
    <row r="3" spans="1:12" x14ac:dyDescent="0.2">
      <c r="A3" s="54"/>
      <c r="B3" s="55"/>
      <c r="C3" s="55"/>
      <c r="E3" s="268"/>
      <c r="F3" s="20" t="str">
        <f>Summary2!C3</f>
        <v>ODOT District 6</v>
      </c>
      <c r="G3" s="56"/>
      <c r="H3" s="272"/>
      <c r="J3" s="325" t="s">
        <v>15</v>
      </c>
      <c r="K3" s="235">
        <v>44789</v>
      </c>
      <c r="L3" s="273"/>
    </row>
    <row r="4" spans="1:12" x14ac:dyDescent="0.2">
      <c r="A4" s="36"/>
      <c r="B4" s="55"/>
      <c r="C4" s="55"/>
      <c r="D4" s="55"/>
      <c r="E4" s="182"/>
      <c r="F4" s="182"/>
      <c r="G4" s="56"/>
      <c r="H4" s="274"/>
      <c r="J4" s="326" t="s">
        <v>17</v>
      </c>
      <c r="K4" s="69"/>
      <c r="L4" s="273"/>
    </row>
    <row r="5" spans="1:12" ht="15.75" x14ac:dyDescent="0.2">
      <c r="A5" s="54"/>
      <c r="B5" s="55"/>
      <c r="C5" s="55"/>
      <c r="D5" s="55"/>
      <c r="E5" s="275" t="s">
        <v>18</v>
      </c>
      <c r="F5" s="182"/>
      <c r="G5" s="56"/>
      <c r="H5" s="274"/>
      <c r="J5" s="325" t="s">
        <v>15</v>
      </c>
      <c r="K5" s="133"/>
      <c r="L5" s="276"/>
    </row>
    <row r="6" spans="1:12" ht="13.5" thickBot="1" x14ac:dyDescent="0.25">
      <c r="A6" s="111"/>
      <c r="B6" s="112"/>
      <c r="C6" s="112"/>
      <c r="D6" s="112"/>
      <c r="E6" s="112"/>
      <c r="F6" s="112"/>
      <c r="G6" s="112"/>
      <c r="H6" s="112"/>
      <c r="I6" s="4"/>
      <c r="J6" s="27"/>
      <c r="K6" s="28"/>
      <c r="L6" s="113"/>
    </row>
    <row r="7" spans="1:12" ht="15" x14ac:dyDescent="0.25">
      <c r="A7" s="277"/>
      <c r="B7" s="278"/>
      <c r="C7" s="278"/>
      <c r="D7" s="278"/>
      <c r="L7" s="279"/>
    </row>
    <row r="8" spans="1:12" x14ac:dyDescent="0.2">
      <c r="A8" s="72"/>
      <c r="G8" s="93"/>
      <c r="L8" s="92"/>
    </row>
    <row r="9" spans="1:12" x14ac:dyDescent="0.2">
      <c r="A9" s="90"/>
      <c r="B9" s="56" t="s">
        <v>19</v>
      </c>
      <c r="C9" t="s">
        <v>140</v>
      </c>
      <c r="D9" s="57"/>
      <c r="E9" s="57"/>
      <c r="F9" s="57"/>
      <c r="G9" s="57"/>
      <c r="H9" s="57"/>
      <c r="I9" s="55"/>
      <c r="J9" s="56" t="s">
        <v>20</v>
      </c>
      <c r="K9" s="259" t="s">
        <v>141</v>
      </c>
      <c r="L9" s="204"/>
    </row>
    <row r="10" spans="1:12" x14ac:dyDescent="0.2">
      <c r="A10" s="90"/>
      <c r="B10" s="1"/>
      <c r="C10" s="57"/>
      <c r="D10" s="57"/>
      <c r="E10" s="57"/>
      <c r="F10" s="57"/>
      <c r="G10" s="57"/>
      <c r="H10" s="57"/>
      <c r="I10" s="55"/>
      <c r="J10" s="56" t="s">
        <v>21</v>
      </c>
      <c r="K10" s="280">
        <f>K20</f>
        <v>0</v>
      </c>
      <c r="L10" s="204"/>
    </row>
    <row r="11" spans="1:12" x14ac:dyDescent="0.2">
      <c r="A11" s="90"/>
      <c r="B11" s="1"/>
      <c r="C11" s="57"/>
      <c r="D11" s="57"/>
      <c r="E11" s="57"/>
      <c r="F11" s="57"/>
      <c r="G11" s="57"/>
      <c r="H11" s="57"/>
      <c r="I11" s="1"/>
      <c r="J11" s="56" t="s">
        <v>22</v>
      </c>
      <c r="K11" s="280" t="s">
        <v>0</v>
      </c>
      <c r="L11" s="204"/>
    </row>
    <row r="12" spans="1:12" x14ac:dyDescent="0.2">
      <c r="A12" s="281"/>
      <c r="B12" s="282"/>
      <c r="C12" s="282"/>
      <c r="D12" s="282"/>
      <c r="E12" s="283"/>
      <c r="F12" s="283"/>
      <c r="G12" s="282"/>
      <c r="H12" s="284"/>
      <c r="I12" s="284"/>
      <c r="J12" s="1"/>
      <c r="K12" s="1"/>
      <c r="L12" s="204"/>
    </row>
    <row r="13" spans="1:12" x14ac:dyDescent="0.2">
      <c r="A13" s="285"/>
      <c r="B13" s="286"/>
      <c r="C13" s="1"/>
      <c r="D13" s="1"/>
      <c r="E13" s="1"/>
      <c r="F13" s="282"/>
      <c r="G13" s="282"/>
      <c r="H13" s="283" t="s">
        <v>145</v>
      </c>
      <c r="I13" s="282"/>
      <c r="J13" s="282"/>
      <c r="K13" s="284"/>
      <c r="L13" s="287"/>
    </row>
    <row r="14" spans="1:12" x14ac:dyDescent="0.2">
      <c r="A14" s="281"/>
      <c r="B14" s="282"/>
      <c r="C14" s="1"/>
      <c r="D14" s="1"/>
      <c r="E14" s="1"/>
      <c r="F14" s="282"/>
      <c r="G14" s="282"/>
      <c r="H14" s="288"/>
      <c r="I14" s="282" t="s">
        <v>28</v>
      </c>
      <c r="J14" s="282" t="s">
        <v>25</v>
      </c>
      <c r="K14" s="284" t="s">
        <v>109</v>
      </c>
      <c r="L14" s="287"/>
    </row>
    <row r="15" spans="1:12" x14ac:dyDescent="0.2">
      <c r="A15" s="281"/>
      <c r="B15" s="282"/>
      <c r="C15" s="1"/>
      <c r="D15" s="1"/>
      <c r="E15" s="1"/>
      <c r="F15" s="282" t="s">
        <v>142</v>
      </c>
      <c r="G15" s="282" t="s">
        <v>46</v>
      </c>
      <c r="H15" s="282"/>
      <c r="I15" s="350">
        <v>0</v>
      </c>
      <c r="J15" s="282">
        <v>3</v>
      </c>
      <c r="K15" s="289">
        <f>I15*J15</f>
        <v>0</v>
      </c>
      <c r="L15" s="287"/>
    </row>
    <row r="16" spans="1:12" x14ac:dyDescent="0.2">
      <c r="A16" s="281"/>
      <c r="B16" s="282"/>
      <c r="C16" s="1"/>
      <c r="D16" s="1"/>
      <c r="E16" s="1"/>
      <c r="F16" s="282" t="s">
        <v>142</v>
      </c>
      <c r="G16" s="282" t="s">
        <v>45</v>
      </c>
      <c r="H16" s="282"/>
      <c r="I16" s="350">
        <v>0</v>
      </c>
      <c r="J16" s="282">
        <v>1</v>
      </c>
      <c r="K16" s="289">
        <f>I16*J16</f>
        <v>0</v>
      </c>
      <c r="L16" s="287"/>
    </row>
    <row r="17" spans="1:12" x14ac:dyDescent="0.2">
      <c r="A17" s="281"/>
      <c r="B17" s="282"/>
      <c r="C17" s="1"/>
      <c r="D17" s="1"/>
      <c r="E17" s="1"/>
      <c r="F17" s="282"/>
      <c r="G17" s="1"/>
      <c r="H17" s="283"/>
      <c r="I17" s="1"/>
      <c r="J17" s="283" t="s">
        <v>65</v>
      </c>
      <c r="K17" s="289">
        <f>SUM(K15:K16)</f>
        <v>0</v>
      </c>
      <c r="L17" s="287"/>
    </row>
    <row r="18" spans="1:12" x14ac:dyDescent="0.2">
      <c r="A18" s="281"/>
      <c r="B18" s="282"/>
      <c r="C18" s="1"/>
      <c r="D18" s="1"/>
      <c r="E18" s="1"/>
      <c r="F18" s="282"/>
      <c r="G18" s="1"/>
      <c r="H18" s="283"/>
      <c r="I18" s="1"/>
      <c r="J18" s="283"/>
      <c r="K18" s="284"/>
      <c r="L18" s="287"/>
    </row>
    <row r="19" spans="1:12" x14ac:dyDescent="0.2">
      <c r="A19" s="281"/>
      <c r="B19" s="282"/>
      <c r="C19" s="1"/>
      <c r="D19" s="1"/>
      <c r="E19" s="1"/>
      <c r="F19" s="282"/>
      <c r="G19" s="1"/>
      <c r="H19" s="283"/>
      <c r="I19" s="1"/>
      <c r="J19" s="283"/>
      <c r="K19" s="284"/>
      <c r="L19" s="287"/>
    </row>
    <row r="20" spans="1:12" ht="13.5" thickBot="1" x14ac:dyDescent="0.25">
      <c r="A20" s="290"/>
      <c r="B20" s="291"/>
      <c r="C20" s="129"/>
      <c r="D20" s="129"/>
      <c r="E20" s="129"/>
      <c r="F20" s="291"/>
      <c r="G20" s="291"/>
      <c r="H20" s="291"/>
      <c r="I20" s="291"/>
      <c r="J20" s="292" t="s">
        <v>65</v>
      </c>
      <c r="K20" s="293">
        <f>ROUNDUP(K17+K18,0)</f>
        <v>0</v>
      </c>
      <c r="L20" s="294" t="s">
        <v>0</v>
      </c>
    </row>
    <row r="21" spans="1:12" x14ac:dyDescent="0.2">
      <c r="A21" s="1"/>
    </row>
    <row r="27" spans="1:12" x14ac:dyDescent="0.2">
      <c r="F27" t="s">
        <v>107</v>
      </c>
    </row>
  </sheetData>
  <pageMargins left="0.7" right="0.7" top="0.75" bottom="0.75" header="0.3" footer="0.3"/>
  <pageSetup scale="54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37F710-9C07-4E8D-8F14-850ADEB18898}">
  <sheetPr>
    <tabColor rgb="FF92D050"/>
    <pageSetUpPr fitToPage="1"/>
  </sheetPr>
  <dimension ref="A1:P35"/>
  <sheetViews>
    <sheetView workbookViewId="0"/>
  </sheetViews>
  <sheetFormatPr defaultRowHeight="12.75" x14ac:dyDescent="0.2"/>
  <cols>
    <col min="2" max="2" width="9.140625" customWidth="1"/>
    <col min="6" max="6" width="13.5703125" bestFit="1" customWidth="1"/>
    <col min="8" max="8" width="11.140625" customWidth="1"/>
    <col min="10" max="10" width="11.140625" bestFit="1" customWidth="1"/>
    <col min="11" max="11" width="10.28515625" bestFit="1" customWidth="1"/>
  </cols>
  <sheetData>
    <row r="1" spans="1:15" x14ac:dyDescent="0.2">
      <c r="A1" s="9"/>
      <c r="B1" s="10"/>
      <c r="C1" s="10"/>
      <c r="D1" s="10"/>
      <c r="E1" s="236" t="s">
        <v>88</v>
      </c>
      <c r="F1" s="12" t="str">
        <f>Summary2!C1</f>
        <v>DEL-229-0021</v>
      </c>
      <c r="G1" s="13"/>
      <c r="H1" s="13"/>
      <c r="I1" s="14"/>
      <c r="J1" s="203"/>
      <c r="K1" s="16"/>
      <c r="L1" s="41"/>
    </row>
    <row r="2" spans="1:15" x14ac:dyDescent="0.2">
      <c r="A2" s="17"/>
      <c r="B2" s="18"/>
      <c r="C2" s="18"/>
      <c r="D2" s="18"/>
      <c r="E2" s="108" t="s">
        <v>42</v>
      </c>
      <c r="F2" s="20" t="str">
        <f>Summary2!C2</f>
        <v>DEL-229-0.930</v>
      </c>
      <c r="G2" s="21"/>
      <c r="H2" s="21"/>
      <c r="I2" s="206"/>
      <c r="J2" s="75" t="s">
        <v>89</v>
      </c>
      <c r="K2" s="128" t="str">
        <f>Summary2!G2</f>
        <v>CCJ</v>
      </c>
      <c r="L2" s="92"/>
    </row>
    <row r="3" spans="1:15" x14ac:dyDescent="0.2">
      <c r="A3" s="17"/>
      <c r="B3" s="18"/>
      <c r="C3" s="18"/>
      <c r="D3" s="18"/>
      <c r="E3" s="108" t="s">
        <v>87</v>
      </c>
      <c r="F3" s="24" t="str">
        <f>Summary2!C3</f>
        <v>ODOT District 6</v>
      </c>
      <c r="G3" s="260"/>
      <c r="H3" s="19"/>
      <c r="I3" s="206"/>
      <c r="J3" s="75" t="s">
        <v>15</v>
      </c>
      <c r="K3" s="235">
        <f>Summary2!G3</f>
        <v>45181</v>
      </c>
      <c r="L3" s="92"/>
    </row>
    <row r="4" spans="1:15" x14ac:dyDescent="0.2">
      <c r="A4" s="36"/>
      <c r="B4" s="18"/>
      <c r="C4" s="18"/>
      <c r="D4" s="18"/>
      <c r="E4" s="18"/>
      <c r="F4" s="25"/>
      <c r="G4" s="25"/>
      <c r="H4" s="25"/>
      <c r="I4" s="91"/>
      <c r="J4" s="23" t="s">
        <v>17</v>
      </c>
      <c r="K4" s="377" t="s">
        <v>159</v>
      </c>
      <c r="L4" s="92"/>
    </row>
    <row r="5" spans="1:15" ht="15.75" x14ac:dyDescent="0.2">
      <c r="A5" s="17"/>
      <c r="B5" s="18"/>
      <c r="C5" s="18"/>
      <c r="D5" s="18"/>
      <c r="E5" s="26" t="s">
        <v>18</v>
      </c>
      <c r="G5" s="264"/>
      <c r="H5" s="25"/>
      <c r="I5" s="91"/>
      <c r="J5" s="75" t="s">
        <v>15</v>
      </c>
      <c r="K5" s="128">
        <v>45181</v>
      </c>
      <c r="L5" s="92"/>
    </row>
    <row r="6" spans="1:15" ht="13.5" thickBot="1" x14ac:dyDescent="0.25">
      <c r="A6" s="27"/>
      <c r="B6" s="28"/>
      <c r="C6" s="28"/>
      <c r="D6" s="28"/>
      <c r="E6" s="28"/>
      <c r="F6" s="28"/>
      <c r="G6" s="28"/>
      <c r="H6" s="28"/>
      <c r="I6" s="28"/>
      <c r="J6" s="27"/>
      <c r="K6" s="28"/>
      <c r="L6" s="30"/>
    </row>
    <row r="7" spans="1:15" x14ac:dyDescent="0.2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71"/>
    </row>
    <row r="8" spans="1:15" x14ac:dyDescent="0.2">
      <c r="A8" s="72"/>
      <c r="G8" s="73"/>
      <c r="L8" s="92"/>
    </row>
    <row r="9" spans="1:15" x14ac:dyDescent="0.2">
      <c r="A9" s="72"/>
      <c r="B9" s="23" t="s">
        <v>19</v>
      </c>
      <c r="C9" s="504" t="s">
        <v>135</v>
      </c>
      <c r="D9" s="505"/>
      <c r="E9" s="505"/>
      <c r="F9" s="505"/>
      <c r="G9" s="505"/>
      <c r="H9" s="506"/>
      <c r="I9" s="18"/>
      <c r="J9" s="23" t="s">
        <v>20</v>
      </c>
      <c r="K9" s="145" t="s">
        <v>136</v>
      </c>
      <c r="L9" s="92"/>
    </row>
    <row r="10" spans="1:15" x14ac:dyDescent="0.2">
      <c r="A10" s="72"/>
      <c r="C10" s="507"/>
      <c r="D10" s="508"/>
      <c r="E10" s="508"/>
      <c r="F10" s="508"/>
      <c r="G10" s="508"/>
      <c r="H10" s="509"/>
      <c r="I10" s="18"/>
      <c r="J10" s="23" t="s">
        <v>21</v>
      </c>
      <c r="K10" s="146">
        <f>K19</f>
        <v>520</v>
      </c>
      <c r="L10" s="92"/>
    </row>
    <row r="11" spans="1:15" x14ac:dyDescent="0.2">
      <c r="A11" s="72"/>
      <c r="C11" s="510"/>
      <c r="D11" s="511"/>
      <c r="E11" s="511"/>
      <c r="F11" s="511"/>
      <c r="G11" s="511"/>
      <c r="H11" s="512"/>
      <c r="J11" s="23" t="s">
        <v>22</v>
      </c>
      <c r="K11" s="147" t="str">
        <f>L19</f>
        <v>SY</v>
      </c>
      <c r="L11" s="92"/>
      <c r="O11" t="s">
        <v>137</v>
      </c>
    </row>
    <row r="12" spans="1:15" x14ac:dyDescent="0.2">
      <c r="A12" s="72"/>
      <c r="L12" s="92"/>
    </row>
    <row r="13" spans="1:15" ht="15.75" x14ac:dyDescent="0.25">
      <c r="A13" s="88"/>
      <c r="B13" s="89"/>
      <c r="C13" s="40"/>
      <c r="D13" s="40"/>
      <c r="J13" s="18"/>
      <c r="K13" s="18"/>
      <c r="L13" s="92"/>
    </row>
    <row r="14" spans="1:15" x14ac:dyDescent="0.2">
      <c r="A14" s="72"/>
      <c r="B14" s="82"/>
      <c r="C14" s="6"/>
      <c r="F14" s="81" t="s">
        <v>23</v>
      </c>
      <c r="G14" s="81" t="s">
        <v>24</v>
      </c>
      <c r="H14" s="81" t="s">
        <v>25</v>
      </c>
      <c r="I14" s="81"/>
      <c r="J14" s="80" t="s">
        <v>43</v>
      </c>
      <c r="K14" s="80" t="s">
        <v>53</v>
      </c>
      <c r="L14" s="91"/>
    </row>
    <row r="15" spans="1:15" x14ac:dyDescent="0.2">
      <c r="A15" s="90"/>
      <c r="B15" s="75"/>
      <c r="C15" s="82"/>
      <c r="E15" t="s">
        <v>59</v>
      </c>
      <c r="F15" s="47">
        <v>36.5</v>
      </c>
      <c r="G15" s="82">
        <v>128</v>
      </c>
      <c r="H15" s="47">
        <v>1</v>
      </c>
      <c r="I15" s="82"/>
      <c r="J15" s="209">
        <f>F15*G15*H15</f>
        <v>4672</v>
      </c>
      <c r="K15" s="34">
        <f>J15/9</f>
        <v>519.11111111111109</v>
      </c>
      <c r="L15" s="210"/>
    </row>
    <row r="16" spans="1:15" ht="15.75" x14ac:dyDescent="0.25">
      <c r="A16" s="88"/>
      <c r="B16" s="44"/>
      <c r="C16" s="80"/>
      <c r="F16" s="80"/>
      <c r="G16" s="1"/>
      <c r="H16" s="1"/>
      <c r="I16" s="82" t="s">
        <v>27</v>
      </c>
      <c r="J16" s="34">
        <f>SUM(J15:J15)</f>
        <v>4672</v>
      </c>
      <c r="K16" s="34">
        <f>J16/9</f>
        <v>519.11111111111109</v>
      </c>
      <c r="L16" s="92"/>
    </row>
    <row r="17" spans="1:12" x14ac:dyDescent="0.2">
      <c r="A17" s="72"/>
      <c r="B17" s="1"/>
      <c r="C17" s="84"/>
      <c r="F17" s="82"/>
      <c r="G17" s="47"/>
      <c r="H17" s="82"/>
      <c r="I17" s="42"/>
      <c r="J17" s="1"/>
      <c r="K17" s="42"/>
      <c r="L17" s="211"/>
    </row>
    <row r="18" spans="1:12" x14ac:dyDescent="0.2">
      <c r="A18" s="72"/>
      <c r="B18" s="1"/>
      <c r="C18" s="84"/>
      <c r="F18" s="82"/>
      <c r="G18" s="47"/>
      <c r="H18" s="82"/>
      <c r="I18" s="1"/>
      <c r="J18" s="1"/>
      <c r="K18" s="1"/>
      <c r="L18" s="92"/>
    </row>
    <row r="19" spans="1:12" ht="13.5" thickBot="1" x14ac:dyDescent="0.25">
      <c r="A19" s="100"/>
      <c r="B19" s="129"/>
      <c r="C19" s="207"/>
      <c r="D19" s="4"/>
      <c r="E19" s="4"/>
      <c r="F19" s="205"/>
      <c r="G19" s="129"/>
      <c r="H19" s="205"/>
      <c r="I19" s="4"/>
      <c r="J19" s="208" t="s">
        <v>75</v>
      </c>
      <c r="K19" s="101">
        <f>ROUNDUP(K16,-1)</f>
        <v>520</v>
      </c>
      <c r="L19" s="212" t="s">
        <v>12</v>
      </c>
    </row>
    <row r="20" spans="1:12" x14ac:dyDescent="0.2">
      <c r="A20" s="38"/>
      <c r="C20" s="18"/>
      <c r="D20" s="42"/>
      <c r="F20" s="23"/>
      <c r="G20" s="42"/>
      <c r="H20" s="37"/>
      <c r="I20" s="42"/>
    </row>
    <row r="21" spans="1:12" x14ac:dyDescent="0.2">
      <c r="F21" s="18"/>
      <c r="G21" s="18"/>
      <c r="H21" s="18"/>
    </row>
    <row r="22" spans="1:12" x14ac:dyDescent="0.2">
      <c r="G22" s="24"/>
      <c r="H22" s="35"/>
      <c r="I22" s="24"/>
    </row>
    <row r="23" spans="1:12" x14ac:dyDescent="0.2">
      <c r="B23" s="24"/>
      <c r="J23" s="513"/>
      <c r="K23" s="513"/>
    </row>
    <row r="24" spans="1:12" ht="15.75" x14ac:dyDescent="0.25">
      <c r="B24" s="43"/>
    </row>
    <row r="25" spans="1:12" ht="15.75" x14ac:dyDescent="0.25">
      <c r="C25" s="2"/>
      <c r="D25" s="6"/>
      <c r="E25" s="39"/>
      <c r="F25" s="39"/>
      <c r="G25" s="39"/>
      <c r="H25" s="40"/>
    </row>
    <row r="26" spans="1:12" x14ac:dyDescent="0.2">
      <c r="C26" s="7"/>
      <c r="D26" s="2"/>
      <c r="E26" s="33"/>
      <c r="F26" s="2"/>
      <c r="G26" s="2"/>
      <c r="H26" s="8"/>
      <c r="I26" s="24"/>
    </row>
    <row r="27" spans="1:12" x14ac:dyDescent="0.2">
      <c r="C27" s="23"/>
      <c r="D27" s="18"/>
      <c r="F27" s="18"/>
      <c r="G27" s="2"/>
      <c r="H27" s="34"/>
      <c r="I27" s="33"/>
    </row>
    <row r="28" spans="1:12" x14ac:dyDescent="0.2">
      <c r="C28" s="18"/>
      <c r="D28" s="42"/>
      <c r="F28" s="23"/>
      <c r="G28" s="42"/>
      <c r="H28" s="37"/>
      <c r="I28" s="42"/>
    </row>
    <row r="29" spans="1:12" x14ac:dyDescent="0.2">
      <c r="F29" s="18"/>
      <c r="G29" s="18"/>
      <c r="H29" s="18"/>
    </row>
    <row r="30" spans="1:12" x14ac:dyDescent="0.2">
      <c r="G30" s="24"/>
      <c r="H30" s="35"/>
      <c r="I30" s="24"/>
    </row>
    <row r="32" spans="1:12" x14ac:dyDescent="0.2">
      <c r="B32" s="18"/>
      <c r="G32" s="18"/>
      <c r="H32" s="32"/>
    </row>
    <row r="33" spans="7:16" x14ac:dyDescent="0.2">
      <c r="G33" s="24"/>
      <c r="H33" s="35"/>
      <c r="I33" s="24"/>
    </row>
    <row r="35" spans="7:16" x14ac:dyDescent="0.2">
      <c r="P35">
        <v>19</v>
      </c>
    </row>
  </sheetData>
  <mergeCells count="2">
    <mergeCell ref="C9:H11"/>
    <mergeCell ref="J23:K23"/>
  </mergeCells>
  <pageMargins left="0.7" right="0.7" top="0.75" bottom="0.75" header="0.3" footer="0.3"/>
  <pageSetup scale="76" fitToHeight="0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D21F8-044C-477C-AD71-88FC30AB0A4D}">
  <sheetPr>
    <tabColor rgb="FFFF0000"/>
    <pageSetUpPr fitToPage="1"/>
  </sheetPr>
  <dimension ref="A1:N20"/>
  <sheetViews>
    <sheetView workbookViewId="0">
      <selection activeCell="E25" sqref="E25"/>
    </sheetView>
  </sheetViews>
  <sheetFormatPr defaultRowHeight="12.75" x14ac:dyDescent="0.2"/>
  <cols>
    <col min="1" max="1" width="9.140625" customWidth="1"/>
    <col min="6" max="6" width="13.5703125" bestFit="1" customWidth="1"/>
    <col min="10" max="10" width="11.140625" bestFit="1" customWidth="1"/>
    <col min="11" max="11" width="10.28515625" bestFit="1" customWidth="1"/>
  </cols>
  <sheetData>
    <row r="1" spans="1:14" x14ac:dyDescent="0.2">
      <c r="A1" s="9"/>
      <c r="B1" s="10"/>
      <c r="C1" s="10"/>
      <c r="D1" s="10"/>
      <c r="E1" s="236" t="s">
        <v>88</v>
      </c>
      <c r="F1" s="12" t="str">
        <f>Summary2!C1</f>
        <v>DEL-229-0021</v>
      </c>
      <c r="G1" s="13"/>
      <c r="H1" s="13"/>
      <c r="I1" s="14"/>
      <c r="J1" s="203"/>
      <c r="K1" s="16"/>
      <c r="L1" s="41"/>
    </row>
    <row r="2" spans="1:14" x14ac:dyDescent="0.2">
      <c r="A2" s="17"/>
      <c r="B2" s="18"/>
      <c r="C2" s="18"/>
      <c r="D2" s="18"/>
      <c r="E2" s="108" t="s">
        <v>42</v>
      </c>
      <c r="F2" s="20" t="str">
        <f>Summary2!C2</f>
        <v>DEL-229-0.930</v>
      </c>
      <c r="G2" s="21"/>
      <c r="H2" s="21"/>
      <c r="I2" s="206"/>
      <c r="J2" s="75" t="s">
        <v>89</v>
      </c>
      <c r="K2" s="128" t="str">
        <f>Summary2!G2</f>
        <v>CCJ</v>
      </c>
      <c r="L2" s="92"/>
    </row>
    <row r="3" spans="1:14" x14ac:dyDescent="0.2">
      <c r="A3" s="17"/>
      <c r="B3" s="18"/>
      <c r="C3" s="18"/>
      <c r="D3" s="18"/>
      <c r="E3" s="108" t="s">
        <v>87</v>
      </c>
      <c r="F3" s="24" t="str">
        <f>Summary2!C3</f>
        <v>ODOT District 6</v>
      </c>
      <c r="G3" s="260"/>
      <c r="H3" s="19"/>
      <c r="I3" s="206"/>
      <c r="J3" s="75" t="s">
        <v>15</v>
      </c>
      <c r="K3" s="235">
        <v>44789</v>
      </c>
      <c r="L3" s="92"/>
    </row>
    <row r="4" spans="1:14" x14ac:dyDescent="0.2">
      <c r="A4" s="36"/>
      <c r="B4" s="18"/>
      <c r="C4" s="18"/>
      <c r="D4" s="18"/>
      <c r="E4" s="18"/>
      <c r="F4" s="25"/>
      <c r="G4" s="25"/>
      <c r="H4" s="25"/>
      <c r="I4" s="91"/>
      <c r="J4" s="23" t="s">
        <v>17</v>
      </c>
      <c r="K4" s="69"/>
      <c r="L4" s="92"/>
    </row>
    <row r="5" spans="1:14" ht="15.75" x14ac:dyDescent="0.2">
      <c r="A5" s="17"/>
      <c r="B5" s="18"/>
      <c r="C5" s="18"/>
      <c r="D5" s="18"/>
      <c r="E5" s="26" t="s">
        <v>18</v>
      </c>
      <c r="G5" s="264"/>
      <c r="H5" s="25"/>
      <c r="I5" s="91"/>
      <c r="J5" s="75" t="s">
        <v>15</v>
      </c>
      <c r="K5" s="133"/>
      <c r="L5" s="92"/>
    </row>
    <row r="6" spans="1:14" ht="13.5" thickBot="1" x14ac:dyDescent="0.25">
      <c r="A6" s="27"/>
      <c r="B6" s="28"/>
      <c r="C6" s="28"/>
      <c r="D6" s="28"/>
      <c r="E6" s="28"/>
      <c r="F6" s="28"/>
      <c r="G6" s="28"/>
      <c r="H6" s="28"/>
      <c r="I6" s="28"/>
      <c r="J6" s="27"/>
      <c r="K6" s="28"/>
      <c r="L6" s="30"/>
    </row>
    <row r="7" spans="1:14" x14ac:dyDescent="0.2">
      <c r="A7" s="50"/>
      <c r="B7" s="51"/>
      <c r="C7" s="51"/>
      <c r="D7" s="51"/>
      <c r="E7" s="51"/>
      <c r="F7" s="51"/>
      <c r="G7" s="51"/>
      <c r="H7" s="51"/>
      <c r="I7" s="51"/>
      <c r="J7" s="51"/>
      <c r="K7" s="51"/>
      <c r="L7" s="71"/>
    </row>
    <row r="8" spans="1:14" x14ac:dyDescent="0.2">
      <c r="A8" s="72"/>
      <c r="G8" s="93"/>
      <c r="L8" s="92"/>
    </row>
    <row r="9" spans="1:14" x14ac:dyDescent="0.2">
      <c r="A9" s="72"/>
      <c r="B9" s="56" t="s">
        <v>19</v>
      </c>
      <c r="C9" s="514" t="s">
        <v>106</v>
      </c>
      <c r="D9" s="514"/>
      <c r="E9" s="514"/>
      <c r="F9" s="514"/>
      <c r="G9" s="514"/>
      <c r="H9" s="514"/>
      <c r="I9" s="55"/>
      <c r="J9" s="56" t="s">
        <v>20</v>
      </c>
      <c r="K9" s="199" t="s">
        <v>92</v>
      </c>
      <c r="L9" s="92"/>
    </row>
    <row r="10" spans="1:14" x14ac:dyDescent="0.2">
      <c r="A10" s="72"/>
      <c r="C10" s="514"/>
      <c r="D10" s="514"/>
      <c r="E10" s="514"/>
      <c r="F10" s="514"/>
      <c r="G10" s="514"/>
      <c r="H10" s="514"/>
      <c r="I10" s="55"/>
      <c r="J10" s="56" t="s">
        <v>21</v>
      </c>
      <c r="K10" s="200">
        <f>K20</f>
        <v>380</v>
      </c>
      <c r="L10" s="92"/>
    </row>
    <row r="11" spans="1:14" x14ac:dyDescent="0.2">
      <c r="A11" s="72"/>
      <c r="C11" s="514"/>
      <c r="D11" s="514"/>
      <c r="E11" s="514"/>
      <c r="F11" s="514"/>
      <c r="G11" s="514"/>
      <c r="H11" s="514"/>
      <c r="J11" s="56" t="s">
        <v>22</v>
      </c>
      <c r="K11" s="201" t="str">
        <f>L20</f>
        <v>SY</v>
      </c>
      <c r="L11" s="92"/>
    </row>
    <row r="12" spans="1:14" x14ac:dyDescent="0.2">
      <c r="A12" s="72"/>
      <c r="L12" s="92"/>
    </row>
    <row r="13" spans="1:14" x14ac:dyDescent="0.2">
      <c r="A13" s="72"/>
      <c r="L13" s="92"/>
    </row>
    <row r="14" spans="1:14" x14ac:dyDescent="0.2">
      <c r="A14" s="90"/>
      <c r="C14" s="1"/>
      <c r="D14" s="82"/>
      <c r="E14" s="6"/>
      <c r="F14" s="81" t="s">
        <v>23</v>
      </c>
      <c r="G14" s="81" t="s">
        <v>24</v>
      </c>
      <c r="H14" s="81" t="s">
        <v>25</v>
      </c>
      <c r="I14" s="81"/>
      <c r="J14" s="80" t="s">
        <v>43</v>
      </c>
      <c r="K14" s="80" t="s">
        <v>53</v>
      </c>
      <c r="L14" s="97"/>
    </row>
    <row r="15" spans="1:14" x14ac:dyDescent="0.2">
      <c r="A15" s="90"/>
      <c r="C15" s="1"/>
      <c r="D15" s="84"/>
      <c r="E15" s="82" t="s">
        <v>59</v>
      </c>
      <c r="F15" s="374">
        <v>26.5</v>
      </c>
      <c r="G15" s="82">
        <v>128</v>
      </c>
      <c r="H15" s="94">
        <v>1</v>
      </c>
      <c r="I15" s="82"/>
      <c r="J15" s="209">
        <f>F15*G15*H15</f>
        <v>3392</v>
      </c>
      <c r="K15" s="118">
        <f>J15/9</f>
        <v>376.88888888888891</v>
      </c>
      <c r="L15" s="214"/>
      <c r="N15" s="373" t="s">
        <v>157</v>
      </c>
    </row>
    <row r="16" spans="1:14" x14ac:dyDescent="0.2">
      <c r="A16" s="90"/>
      <c r="C16" s="1"/>
      <c r="D16" s="84"/>
      <c r="E16" s="84" t="s">
        <v>91</v>
      </c>
      <c r="F16" s="94">
        <v>0</v>
      </c>
      <c r="G16" s="213">
        <v>15</v>
      </c>
      <c r="H16" s="94">
        <v>2</v>
      </c>
      <c r="I16" s="82"/>
      <c r="J16" s="209">
        <f t="shared" ref="J16" si="0">F16*G16*H16</f>
        <v>0</v>
      </c>
      <c r="K16" s="118">
        <f t="shared" ref="K16" si="1">J16/9</f>
        <v>0</v>
      </c>
      <c r="L16" s="214"/>
    </row>
    <row r="17" spans="1:12" x14ac:dyDescent="0.2">
      <c r="A17" s="90"/>
      <c r="C17" s="1"/>
      <c r="D17" s="84"/>
      <c r="E17" s="82"/>
      <c r="F17" s="94"/>
      <c r="G17" s="82"/>
      <c r="H17" s="94"/>
      <c r="I17" s="82" t="s">
        <v>27</v>
      </c>
      <c r="J17" s="209">
        <f>SUM(J15:J16)</f>
        <v>3392</v>
      </c>
      <c r="K17" s="118">
        <f>J17/9</f>
        <v>376.88888888888891</v>
      </c>
      <c r="L17" s="214"/>
    </row>
    <row r="18" spans="1:12" x14ac:dyDescent="0.2">
      <c r="A18" s="90"/>
      <c r="C18" s="1"/>
      <c r="D18" s="1"/>
      <c r="E18" s="84"/>
      <c r="F18" s="82"/>
      <c r="G18" s="94"/>
      <c r="H18" s="82"/>
      <c r="I18" s="120"/>
      <c r="J18" s="1"/>
      <c r="K18" s="120"/>
      <c r="L18" s="215"/>
    </row>
    <row r="19" spans="1:12" x14ac:dyDescent="0.2">
      <c r="A19" s="90"/>
      <c r="C19" s="1"/>
      <c r="D19" s="1"/>
      <c r="E19" s="84"/>
      <c r="F19" s="82"/>
      <c r="G19" s="94"/>
      <c r="H19" s="82"/>
      <c r="I19" s="1"/>
      <c r="J19" s="1"/>
      <c r="K19" s="1"/>
      <c r="L19" s="204"/>
    </row>
    <row r="20" spans="1:12" ht="13.5" thickBot="1" x14ac:dyDescent="0.25">
      <c r="A20" s="121"/>
      <c r="B20" s="4"/>
      <c r="C20" s="129"/>
      <c r="D20" s="129"/>
      <c r="E20" s="107"/>
      <c r="F20" s="112"/>
      <c r="G20" s="129"/>
      <c r="H20" s="112"/>
      <c r="I20" s="129"/>
      <c r="J20" s="208" t="s">
        <v>75</v>
      </c>
      <c r="K20" s="101">
        <f>ROUNDUP(K17,-1)</f>
        <v>380</v>
      </c>
      <c r="L20" s="216" t="s">
        <v>12</v>
      </c>
    </row>
  </sheetData>
  <mergeCells count="1">
    <mergeCell ref="C9:H11"/>
  </mergeCells>
  <pageMargins left="0.7" right="0.7" top="0.75" bottom="0.75" header="0.3" footer="0.3"/>
  <pageSetup scale="78" fitToHeight="0" orientation="portrait" horizontalDpi="1200" verticalDpi="120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E1314F-5648-4CF1-92AD-08B1C3A8BA30}">
  <sheetPr>
    <tabColor rgb="FF92D050"/>
    <pageSetUpPr fitToPage="1"/>
  </sheetPr>
  <dimension ref="A1:N20"/>
  <sheetViews>
    <sheetView workbookViewId="0">
      <selection activeCell="H16" sqref="H16"/>
    </sheetView>
  </sheetViews>
  <sheetFormatPr defaultRowHeight="12.75" x14ac:dyDescent="0.2"/>
  <cols>
    <col min="1" max="1" width="9.140625" customWidth="1"/>
    <col min="6" max="6" width="13.5703125" bestFit="1" customWidth="1"/>
    <col min="10" max="10" width="11.140625" bestFit="1" customWidth="1"/>
    <col min="11" max="11" width="10.28515625" bestFit="1" customWidth="1"/>
  </cols>
  <sheetData>
    <row r="1" spans="1:14" x14ac:dyDescent="0.2">
      <c r="A1" s="9"/>
      <c r="B1" s="10"/>
      <c r="C1" s="10"/>
      <c r="D1" s="10"/>
      <c r="E1" s="236" t="s">
        <v>88</v>
      </c>
      <c r="F1" s="12" t="str">
        <f>Summary2!C1</f>
        <v>DEL-229-0021</v>
      </c>
      <c r="G1" s="13"/>
      <c r="H1" s="13"/>
      <c r="I1" s="14"/>
      <c r="J1" s="203"/>
      <c r="K1" s="16"/>
      <c r="L1" s="41"/>
    </row>
    <row r="2" spans="1:14" x14ac:dyDescent="0.2">
      <c r="A2" s="17"/>
      <c r="B2" s="18"/>
      <c r="C2" s="18"/>
      <c r="D2" s="18"/>
      <c r="E2" s="108" t="s">
        <v>42</v>
      </c>
      <c r="F2" s="20" t="str">
        <f>Summary2!C2</f>
        <v>DEL-229-0.930</v>
      </c>
      <c r="G2" s="21"/>
      <c r="H2" s="21"/>
      <c r="I2" s="206"/>
      <c r="J2" s="75" t="s">
        <v>89</v>
      </c>
      <c r="K2" s="128" t="str">
        <f>Summary2!G2</f>
        <v>CCJ</v>
      </c>
      <c r="L2" s="92"/>
    </row>
    <row r="3" spans="1:14" x14ac:dyDescent="0.2">
      <c r="A3" s="17"/>
      <c r="B3" s="18"/>
      <c r="C3" s="18"/>
      <c r="D3" s="18"/>
      <c r="E3" s="108" t="s">
        <v>87</v>
      </c>
      <c r="F3" s="24" t="str">
        <f>Summary2!C3</f>
        <v>ODOT District 6</v>
      </c>
      <c r="G3" s="260"/>
      <c r="H3" s="19"/>
      <c r="I3" s="206"/>
      <c r="J3" s="75" t="s">
        <v>15</v>
      </c>
      <c r="K3" s="235">
        <v>44789</v>
      </c>
      <c r="L3" s="92"/>
    </row>
    <row r="4" spans="1:14" x14ac:dyDescent="0.2">
      <c r="A4" s="36"/>
      <c r="B4" s="18"/>
      <c r="C4" s="18"/>
      <c r="D4" s="18"/>
      <c r="E4" s="18"/>
      <c r="F4" s="25"/>
      <c r="G4" s="25"/>
      <c r="H4" s="25"/>
      <c r="I4" s="91"/>
      <c r="J4" s="23" t="s">
        <v>17</v>
      </c>
      <c r="K4" s="69"/>
      <c r="L4" s="92"/>
    </row>
    <row r="5" spans="1:14" ht="15.75" x14ac:dyDescent="0.2">
      <c r="A5" s="17"/>
      <c r="B5" s="18"/>
      <c r="C5" s="18"/>
      <c r="D5" s="18"/>
      <c r="E5" s="26" t="s">
        <v>18</v>
      </c>
      <c r="G5" s="264"/>
      <c r="H5" s="25"/>
      <c r="I5" s="91"/>
      <c r="J5" s="75" t="s">
        <v>15</v>
      </c>
      <c r="K5" s="133"/>
      <c r="L5" s="92"/>
    </row>
    <row r="6" spans="1:14" ht="13.5" thickBot="1" x14ac:dyDescent="0.25">
      <c r="A6" s="27"/>
      <c r="B6" s="28"/>
      <c r="C6" s="28"/>
      <c r="D6" s="28"/>
      <c r="E6" s="28"/>
      <c r="F6" s="28"/>
      <c r="G6" s="28"/>
      <c r="H6" s="28"/>
      <c r="I6" s="28"/>
      <c r="J6" s="27"/>
      <c r="K6" s="28"/>
      <c r="L6" s="30"/>
    </row>
    <row r="7" spans="1:14" x14ac:dyDescent="0.2">
      <c r="A7" s="50"/>
      <c r="B7" s="51"/>
      <c r="C7" s="51"/>
      <c r="D7" s="51"/>
      <c r="E7" s="51"/>
      <c r="F7" s="51"/>
      <c r="G7" s="51"/>
      <c r="H7" s="51"/>
      <c r="I7" s="51"/>
      <c r="J7" s="51"/>
      <c r="K7" s="51"/>
      <c r="L7" s="71"/>
    </row>
    <row r="8" spans="1:14" x14ac:dyDescent="0.2">
      <c r="A8" s="72"/>
      <c r="G8" s="93"/>
      <c r="L8" s="92"/>
    </row>
    <row r="9" spans="1:14" x14ac:dyDescent="0.2">
      <c r="A9" s="72"/>
      <c r="B9" s="56" t="s">
        <v>19</v>
      </c>
      <c r="C9" s="514" t="s">
        <v>106</v>
      </c>
      <c r="D9" s="514"/>
      <c r="E9" s="514"/>
      <c r="F9" s="514"/>
      <c r="G9" s="514"/>
      <c r="H9" s="514"/>
      <c r="I9" s="55"/>
      <c r="J9" s="56" t="s">
        <v>20</v>
      </c>
      <c r="K9" s="199" t="s">
        <v>92</v>
      </c>
      <c r="L9" s="92"/>
    </row>
    <row r="10" spans="1:14" x14ac:dyDescent="0.2">
      <c r="A10" s="72"/>
      <c r="C10" s="514"/>
      <c r="D10" s="514"/>
      <c r="E10" s="514"/>
      <c r="F10" s="514"/>
      <c r="G10" s="514"/>
      <c r="H10" s="514"/>
      <c r="I10" s="55"/>
      <c r="J10" s="56" t="s">
        <v>21</v>
      </c>
      <c r="K10" s="200">
        <f>K20</f>
        <v>4</v>
      </c>
      <c r="L10" s="92"/>
    </row>
    <row r="11" spans="1:14" x14ac:dyDescent="0.2">
      <c r="A11" s="72"/>
      <c r="C11" s="514"/>
      <c r="D11" s="514"/>
      <c r="E11" s="514"/>
      <c r="F11" s="514"/>
      <c r="G11" s="514"/>
      <c r="H11" s="514"/>
      <c r="J11" s="56" t="s">
        <v>22</v>
      </c>
      <c r="K11" s="201" t="str">
        <f>L20</f>
        <v>SY</v>
      </c>
      <c r="L11" s="92"/>
    </row>
    <row r="12" spans="1:14" x14ac:dyDescent="0.2">
      <c r="A12" s="72"/>
      <c r="L12" s="92"/>
    </row>
    <row r="13" spans="1:14" x14ac:dyDescent="0.2">
      <c r="A13" s="72"/>
      <c r="L13" s="92"/>
    </row>
    <row r="14" spans="1:14" ht="25.5" x14ac:dyDescent="0.2">
      <c r="A14" s="90"/>
      <c r="C14" s="1"/>
      <c r="D14" s="82"/>
      <c r="E14" s="6"/>
      <c r="F14" s="80" t="s">
        <v>53</v>
      </c>
      <c r="G14" s="81" t="s">
        <v>186</v>
      </c>
      <c r="H14" s="248" t="s">
        <v>184</v>
      </c>
      <c r="I14" s="81" t="s">
        <v>25</v>
      </c>
      <c r="J14" s="80"/>
      <c r="K14" s="80" t="s">
        <v>39</v>
      </c>
      <c r="L14" s="97"/>
    </row>
    <row r="15" spans="1:14" x14ac:dyDescent="0.2">
      <c r="A15" s="90"/>
      <c r="C15" s="1"/>
      <c r="D15" s="84"/>
      <c r="E15" s="82" t="s">
        <v>59</v>
      </c>
      <c r="F15" s="118">
        <f>'Surface prepration (2)'!K15</f>
        <v>376.88888888888891</v>
      </c>
      <c r="G15" s="419">
        <v>0.15</v>
      </c>
      <c r="H15">
        <v>2</v>
      </c>
      <c r="I15" s="94">
        <v>1</v>
      </c>
      <c r="J15" s="209"/>
      <c r="K15" s="118">
        <f>F15*G15*H15/36</f>
        <v>3.1407407407407408</v>
      </c>
      <c r="L15" s="214"/>
      <c r="N15" s="373" t="s">
        <v>157</v>
      </c>
    </row>
    <row r="16" spans="1:14" x14ac:dyDescent="0.2">
      <c r="A16" s="90"/>
      <c r="C16" s="1"/>
      <c r="D16" s="84"/>
      <c r="E16" s="84"/>
      <c r="F16" s="94"/>
      <c r="G16" s="213"/>
      <c r="H16" s="94"/>
      <c r="I16" s="82"/>
      <c r="J16" s="209"/>
      <c r="K16" s="118"/>
      <c r="L16" s="214"/>
    </row>
    <row r="17" spans="1:12" x14ac:dyDescent="0.2">
      <c r="A17" s="90"/>
      <c r="C17" s="1"/>
      <c r="D17" s="84"/>
      <c r="E17" s="82"/>
      <c r="F17" s="94"/>
      <c r="G17" s="82"/>
      <c r="H17" s="94"/>
      <c r="I17" s="82" t="s">
        <v>27</v>
      </c>
      <c r="J17" s="209"/>
      <c r="K17" s="118">
        <f>ROUNDUP(K15,0)</f>
        <v>4</v>
      </c>
      <c r="L17" s="214"/>
    </row>
    <row r="18" spans="1:12" x14ac:dyDescent="0.2">
      <c r="A18" s="90"/>
      <c r="C18" s="1"/>
      <c r="D18" s="1"/>
      <c r="E18" s="84"/>
      <c r="F18" s="82"/>
      <c r="G18" s="94"/>
      <c r="H18" s="82"/>
      <c r="I18" s="120"/>
      <c r="J18" s="1"/>
      <c r="K18" s="120"/>
      <c r="L18" s="215"/>
    </row>
    <row r="19" spans="1:12" x14ac:dyDescent="0.2">
      <c r="A19" s="90"/>
      <c r="C19" s="1"/>
      <c r="D19" s="1"/>
      <c r="E19" s="84"/>
      <c r="F19" s="82"/>
      <c r="G19" s="94"/>
      <c r="H19" s="82"/>
      <c r="I19" s="1"/>
      <c r="J19" s="1"/>
      <c r="K19" s="1"/>
      <c r="L19" s="204"/>
    </row>
    <row r="20" spans="1:12" ht="13.5" thickBot="1" x14ac:dyDescent="0.25">
      <c r="A20" s="121"/>
      <c r="B20" s="4"/>
      <c r="C20" s="129"/>
      <c r="D20" s="129"/>
      <c r="E20" s="107"/>
      <c r="F20" s="112"/>
      <c r="G20" s="129"/>
      <c r="H20" s="112"/>
      <c r="I20" s="129"/>
      <c r="J20" s="208" t="s">
        <v>75</v>
      </c>
      <c r="K20" s="101">
        <f>ROUNDUP(K17,0)</f>
        <v>4</v>
      </c>
      <c r="L20" s="216" t="s">
        <v>12</v>
      </c>
    </row>
  </sheetData>
  <mergeCells count="1">
    <mergeCell ref="C9:H11"/>
  </mergeCells>
  <pageMargins left="0.7" right="0.7" top="0.75" bottom="0.75" header="0.3" footer="0.3"/>
  <pageSetup scale="78" fitToHeight="0" orientation="portrait" horizontalDpi="1200" verticalDpi="120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2D489-30C8-4DFA-AC57-6A475C8C4326}">
  <sheetPr>
    <tabColor rgb="FF92D050"/>
    <pageSetUpPr fitToPage="1"/>
  </sheetPr>
  <dimension ref="A1:N34"/>
  <sheetViews>
    <sheetView workbookViewId="0">
      <selection activeCell="D16" sqref="D16:K16"/>
    </sheetView>
  </sheetViews>
  <sheetFormatPr defaultRowHeight="12.75" x14ac:dyDescent="0.2"/>
  <cols>
    <col min="2" max="2" width="9.140625" customWidth="1"/>
    <col min="6" max="6" width="13.5703125" bestFit="1" customWidth="1"/>
    <col min="8" max="8" width="11.140625" customWidth="1"/>
    <col min="10" max="10" width="11.140625" bestFit="1" customWidth="1"/>
    <col min="11" max="11" width="10.28515625" bestFit="1" customWidth="1"/>
  </cols>
  <sheetData>
    <row r="1" spans="1:14" x14ac:dyDescent="0.2">
      <c r="A1" s="9"/>
      <c r="B1" s="10"/>
      <c r="C1" s="10"/>
      <c r="D1" s="10"/>
      <c r="E1" s="236" t="s">
        <v>88</v>
      </c>
      <c r="F1" s="12" t="str">
        <f>Summary2!C1</f>
        <v>DEL-229-0021</v>
      </c>
      <c r="G1" s="13"/>
      <c r="H1" s="13"/>
      <c r="I1" s="14"/>
      <c r="J1" s="203"/>
      <c r="K1" s="16"/>
      <c r="L1" s="41"/>
    </row>
    <row r="2" spans="1:14" x14ac:dyDescent="0.2">
      <c r="A2" s="17"/>
      <c r="B2" s="18"/>
      <c r="C2" s="18"/>
      <c r="D2" s="18"/>
      <c r="E2" s="108" t="s">
        <v>42</v>
      </c>
      <c r="F2" s="20" t="str">
        <f>Summary2!C2</f>
        <v>DEL-229-0.930</v>
      </c>
      <c r="G2" s="21"/>
      <c r="H2" s="21"/>
      <c r="I2" s="206"/>
      <c r="J2" s="75" t="s">
        <v>89</v>
      </c>
      <c r="K2" s="128" t="str">
        <f>Summary2!G2</f>
        <v>CCJ</v>
      </c>
      <c r="L2" s="92"/>
    </row>
    <row r="3" spans="1:14" x14ac:dyDescent="0.2">
      <c r="A3" s="17"/>
      <c r="B3" s="18"/>
      <c r="C3" s="18"/>
      <c r="D3" s="18"/>
      <c r="E3" s="108" t="s">
        <v>87</v>
      </c>
      <c r="F3" s="24" t="str">
        <f>Summary2!C3</f>
        <v>ODOT District 6</v>
      </c>
      <c r="G3" s="260"/>
      <c r="H3" s="19"/>
      <c r="I3" s="206"/>
      <c r="J3" s="75" t="s">
        <v>15</v>
      </c>
      <c r="K3" s="235">
        <v>44519</v>
      </c>
      <c r="L3" s="92"/>
    </row>
    <row r="4" spans="1:14" x14ac:dyDescent="0.2">
      <c r="A4" s="36"/>
      <c r="B4" s="18"/>
      <c r="C4" s="18"/>
      <c r="D4" s="18"/>
      <c r="E4" s="18"/>
      <c r="F4" s="25"/>
      <c r="G4" s="25"/>
      <c r="H4" s="25"/>
      <c r="I4" s="91"/>
      <c r="J4" s="23" t="s">
        <v>17</v>
      </c>
      <c r="K4" s="377" t="s">
        <v>159</v>
      </c>
      <c r="L4" s="92"/>
    </row>
    <row r="5" spans="1:14" ht="15.75" x14ac:dyDescent="0.2">
      <c r="A5" s="17"/>
      <c r="B5" s="18"/>
      <c r="C5" s="18"/>
      <c r="D5" s="18"/>
      <c r="E5" s="26" t="s">
        <v>18</v>
      </c>
      <c r="G5" s="264"/>
      <c r="H5" s="25"/>
      <c r="I5" s="91"/>
      <c r="J5" s="75" t="s">
        <v>15</v>
      </c>
      <c r="K5" s="128">
        <v>45181</v>
      </c>
      <c r="L5" s="92"/>
    </row>
    <row r="6" spans="1:14" ht="13.5" thickBot="1" x14ac:dyDescent="0.25">
      <c r="A6" s="27"/>
      <c r="B6" s="28"/>
      <c r="C6" s="28"/>
      <c r="D6" s="28"/>
      <c r="E6" s="28"/>
      <c r="F6" s="28"/>
      <c r="G6" s="28"/>
      <c r="H6" s="28"/>
      <c r="I6" s="28"/>
      <c r="J6" s="27"/>
      <c r="K6" s="28"/>
      <c r="L6" s="30"/>
    </row>
    <row r="7" spans="1:14" x14ac:dyDescent="0.2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71"/>
    </row>
    <row r="8" spans="1:14" x14ac:dyDescent="0.2">
      <c r="A8" s="72"/>
      <c r="G8" s="73"/>
      <c r="L8" s="92"/>
    </row>
    <row r="9" spans="1:14" x14ac:dyDescent="0.2">
      <c r="A9" s="72"/>
      <c r="B9" s="23"/>
      <c r="C9" s="504" t="s">
        <v>103</v>
      </c>
      <c r="D9" s="505"/>
      <c r="E9" s="505"/>
      <c r="F9" s="505"/>
      <c r="G9" s="505"/>
      <c r="H9" s="506"/>
      <c r="I9" s="18"/>
      <c r="J9" s="23" t="s">
        <v>20</v>
      </c>
      <c r="K9" s="259" t="s">
        <v>105</v>
      </c>
      <c r="L9" s="92"/>
    </row>
    <row r="10" spans="1:14" x14ac:dyDescent="0.2">
      <c r="A10" s="72"/>
      <c r="C10" s="507"/>
      <c r="D10" s="508"/>
      <c r="E10" s="508"/>
      <c r="F10" s="508"/>
      <c r="G10" s="508"/>
      <c r="H10" s="509"/>
      <c r="I10" s="18"/>
      <c r="J10" s="23" t="s">
        <v>21</v>
      </c>
      <c r="K10" s="146">
        <f>K20</f>
        <v>57</v>
      </c>
      <c r="L10" s="92"/>
    </row>
    <row r="11" spans="1:14" x14ac:dyDescent="0.2">
      <c r="A11" s="72"/>
      <c r="C11" s="510"/>
      <c r="D11" s="511"/>
      <c r="E11" s="511"/>
      <c r="F11" s="511"/>
      <c r="G11" s="511"/>
      <c r="H11" s="512"/>
      <c r="J11" s="23" t="s">
        <v>22</v>
      </c>
      <c r="K11" s="147" t="str">
        <f>L20</f>
        <v>SY</v>
      </c>
      <c r="L11" s="92"/>
    </row>
    <row r="12" spans="1:14" x14ac:dyDescent="0.2">
      <c r="A12" s="72"/>
      <c r="L12" s="92"/>
    </row>
    <row r="13" spans="1:14" ht="15.75" x14ac:dyDescent="0.25">
      <c r="A13" s="88"/>
      <c r="B13" s="89"/>
      <c r="C13" s="40"/>
      <c r="D13" s="40"/>
      <c r="J13" s="18"/>
      <c r="K13" s="18"/>
      <c r="L13" s="92"/>
    </row>
    <row r="14" spans="1:14" x14ac:dyDescent="0.2">
      <c r="A14" s="72"/>
      <c r="B14" s="82"/>
      <c r="E14" s="81" t="s">
        <v>23</v>
      </c>
      <c r="F14" s="81" t="s">
        <v>24</v>
      </c>
      <c r="G14" s="81" t="s">
        <v>25</v>
      </c>
      <c r="H14" s="81" t="s">
        <v>102</v>
      </c>
      <c r="I14" s="81"/>
      <c r="J14" s="80" t="s">
        <v>43</v>
      </c>
      <c r="K14" s="80" t="s">
        <v>53</v>
      </c>
      <c r="L14" s="91"/>
    </row>
    <row r="15" spans="1:14" x14ac:dyDescent="0.2">
      <c r="A15" s="90"/>
      <c r="B15" s="75"/>
      <c r="D15" t="s">
        <v>59</v>
      </c>
      <c r="E15" s="47">
        <v>26.5</v>
      </c>
      <c r="F15" s="82">
        <f>'Bridge Deck Conc'!E14</f>
        <v>128</v>
      </c>
      <c r="G15" s="47">
        <v>1</v>
      </c>
      <c r="H15" s="2">
        <v>15</v>
      </c>
      <c r="I15" s="82"/>
      <c r="J15" s="209">
        <f>E15*F15*G15*H15/100</f>
        <v>508.8</v>
      </c>
      <c r="K15" s="34">
        <f>J15/9</f>
        <v>56.533333333333331</v>
      </c>
      <c r="L15" s="210"/>
      <c r="N15" s="375" t="s">
        <v>157</v>
      </c>
    </row>
    <row r="16" spans="1:14" x14ac:dyDescent="0.2">
      <c r="A16" s="72"/>
      <c r="B16" s="84"/>
      <c r="C16" s="7"/>
      <c r="D16" s="376"/>
      <c r="E16" s="47"/>
      <c r="F16" s="82"/>
      <c r="G16" s="47"/>
      <c r="H16" s="47"/>
      <c r="I16" s="82"/>
      <c r="J16" s="209"/>
      <c r="K16" s="34"/>
      <c r="L16" s="210"/>
    </row>
    <row r="17" spans="1:12" ht="15.75" x14ac:dyDescent="0.25">
      <c r="A17" s="88"/>
      <c r="B17" s="44"/>
      <c r="F17" s="80"/>
      <c r="G17" s="1"/>
      <c r="H17" s="1"/>
      <c r="I17" s="82" t="s">
        <v>27</v>
      </c>
      <c r="J17" s="34">
        <f>SUM(J15:J16)</f>
        <v>508.8</v>
      </c>
      <c r="K17" s="34">
        <f>J17/9</f>
        <v>56.533333333333331</v>
      </c>
      <c r="L17" s="92"/>
    </row>
    <row r="18" spans="1:12" x14ac:dyDescent="0.2">
      <c r="A18" s="72"/>
      <c r="B18" s="1"/>
      <c r="C18" s="366" t="s">
        <v>104</v>
      </c>
      <c r="F18" s="82"/>
      <c r="G18" s="47"/>
      <c r="H18" s="82"/>
      <c r="I18" s="42"/>
      <c r="J18" s="1"/>
      <c r="K18" s="42"/>
      <c r="L18" s="211"/>
    </row>
    <row r="19" spans="1:12" x14ac:dyDescent="0.2">
      <c r="A19" s="72"/>
      <c r="B19" s="1"/>
      <c r="C19" s="84"/>
      <c r="F19" s="82"/>
      <c r="G19" s="47"/>
      <c r="H19" s="82"/>
      <c r="I19" s="1"/>
      <c r="J19" s="1"/>
      <c r="K19" s="1"/>
      <c r="L19" s="92"/>
    </row>
    <row r="20" spans="1:12" ht="13.5" thickBot="1" x14ac:dyDescent="0.25">
      <c r="A20" s="100"/>
      <c r="B20" s="129"/>
      <c r="C20" s="207"/>
      <c r="D20" s="4"/>
      <c r="E20" s="4"/>
      <c r="F20" s="205"/>
      <c r="G20" s="129"/>
      <c r="H20" s="205"/>
      <c r="I20" s="4"/>
      <c r="J20" s="208" t="s">
        <v>75</v>
      </c>
      <c r="K20" s="101">
        <f>ROUNDUP(K17,0)</f>
        <v>57</v>
      </c>
      <c r="L20" s="212" t="s">
        <v>12</v>
      </c>
    </row>
    <row r="21" spans="1:12" x14ac:dyDescent="0.2">
      <c r="A21" s="38"/>
      <c r="C21" s="18"/>
      <c r="D21" s="42"/>
      <c r="F21" s="23"/>
      <c r="G21" s="42"/>
      <c r="H21" s="37"/>
      <c r="I21" s="42"/>
    </row>
    <row r="22" spans="1:12" x14ac:dyDescent="0.2">
      <c r="F22" s="18"/>
      <c r="G22" s="18"/>
      <c r="H22" s="18"/>
    </row>
    <row r="23" spans="1:12" x14ac:dyDescent="0.2">
      <c r="G23" s="24"/>
      <c r="H23" s="35"/>
      <c r="I23" s="24"/>
    </row>
    <row r="24" spans="1:12" x14ac:dyDescent="0.2">
      <c r="B24" s="24"/>
      <c r="D24" s="376" t="s">
        <v>158</v>
      </c>
      <c r="E24" s="47">
        <v>0.5</v>
      </c>
      <c r="F24" s="82">
        <v>125</v>
      </c>
      <c r="G24" s="47">
        <v>2</v>
      </c>
      <c r="H24" s="47"/>
      <c r="I24" s="82"/>
      <c r="J24" s="209">
        <f>E24*F24*G24</f>
        <v>125</v>
      </c>
      <c r="K24" s="34">
        <f>J24/9</f>
        <v>13.888888888888889</v>
      </c>
    </row>
    <row r="25" spans="1:12" ht="15.75" x14ac:dyDescent="0.25">
      <c r="B25" s="43"/>
    </row>
    <row r="26" spans="1:12" ht="15.75" x14ac:dyDescent="0.25">
      <c r="C26" s="2"/>
      <c r="D26" s="6"/>
      <c r="E26" s="39"/>
      <c r="F26" s="39"/>
      <c r="G26" s="39"/>
      <c r="H26" s="40"/>
    </row>
    <row r="27" spans="1:12" x14ac:dyDescent="0.2">
      <c r="C27" s="7"/>
      <c r="D27" s="2"/>
      <c r="E27" s="33"/>
      <c r="F27" s="2"/>
      <c r="G27" s="2"/>
      <c r="H27" s="8"/>
      <c r="I27" s="24"/>
    </row>
    <row r="28" spans="1:12" x14ac:dyDescent="0.2">
      <c r="C28" s="23"/>
      <c r="D28" s="18"/>
      <c r="F28" s="18"/>
      <c r="G28" s="2"/>
      <c r="H28" s="34"/>
      <c r="I28" s="33"/>
    </row>
    <row r="29" spans="1:12" x14ac:dyDescent="0.2">
      <c r="C29" s="18"/>
      <c r="D29" s="42"/>
      <c r="F29" s="23"/>
      <c r="G29" s="42"/>
      <c r="H29" s="37"/>
      <c r="I29" s="42"/>
    </row>
    <row r="30" spans="1:12" x14ac:dyDescent="0.2">
      <c r="F30" s="18"/>
      <c r="G30" s="18"/>
      <c r="H30" s="18"/>
    </row>
    <row r="31" spans="1:12" x14ac:dyDescent="0.2">
      <c r="G31" s="24"/>
      <c r="H31" s="35"/>
      <c r="I31" s="24"/>
    </row>
    <row r="33" spans="2:9" x14ac:dyDescent="0.2">
      <c r="B33" s="18"/>
      <c r="G33" s="18"/>
      <c r="H33" s="32"/>
    </row>
    <row r="34" spans="2:9" x14ac:dyDescent="0.2">
      <c r="G34" s="24"/>
      <c r="H34" s="35"/>
      <c r="I34" s="24"/>
    </row>
  </sheetData>
  <mergeCells count="1">
    <mergeCell ref="C9:H11"/>
  </mergeCells>
  <pageMargins left="0.7" right="0.7" top="0.75" bottom="0.75" header="0.3" footer="0.3"/>
  <pageSetup scale="7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6"/>
  <sheetViews>
    <sheetView workbookViewId="0">
      <selection sqref="A1:F2"/>
    </sheetView>
  </sheetViews>
  <sheetFormatPr defaultRowHeight="12.75" x14ac:dyDescent="0.2"/>
  <cols>
    <col min="1" max="1" width="5.42578125" style="102" bestFit="1" customWidth="1"/>
    <col min="2" max="2" width="10.140625" style="102" bestFit="1" customWidth="1"/>
    <col min="3" max="4" width="12.5703125" style="102" customWidth="1"/>
    <col min="5" max="5" width="8.140625" style="102" bestFit="1" customWidth="1"/>
    <col min="6" max="6" width="110.7109375" style="102" bestFit="1" customWidth="1"/>
    <col min="7" max="11" width="11.7109375" style="102" customWidth="1"/>
    <col min="12" max="253" width="9.140625" style="102"/>
    <col min="254" max="254" width="5.42578125" style="102" bestFit="1" customWidth="1"/>
    <col min="255" max="255" width="10.140625" style="102" bestFit="1" customWidth="1"/>
    <col min="256" max="256" width="7.7109375" style="102" bestFit="1" customWidth="1"/>
    <col min="257" max="257" width="8.140625" style="102" bestFit="1" customWidth="1"/>
    <col min="258" max="258" width="102.140625" style="102" customWidth="1"/>
    <col min="259" max="266" width="11.7109375" style="102" customWidth="1"/>
    <col min="267" max="267" width="10" style="102" bestFit="1" customWidth="1"/>
    <col min="268" max="509" width="9.140625" style="102"/>
    <col min="510" max="510" width="5.42578125" style="102" bestFit="1" customWidth="1"/>
    <col min="511" max="511" width="10.140625" style="102" bestFit="1" customWidth="1"/>
    <col min="512" max="512" width="7.7109375" style="102" bestFit="1" customWidth="1"/>
    <col min="513" max="513" width="8.140625" style="102" bestFit="1" customWidth="1"/>
    <col min="514" max="514" width="102.140625" style="102" customWidth="1"/>
    <col min="515" max="522" width="11.7109375" style="102" customWidth="1"/>
    <col min="523" max="523" width="10" style="102" bestFit="1" customWidth="1"/>
    <col min="524" max="765" width="9.140625" style="102"/>
    <col min="766" max="766" width="5.42578125" style="102" bestFit="1" customWidth="1"/>
    <col min="767" max="767" width="10.140625" style="102" bestFit="1" customWidth="1"/>
    <col min="768" max="768" width="7.7109375" style="102" bestFit="1" customWidth="1"/>
    <col min="769" max="769" width="8.140625" style="102" bestFit="1" customWidth="1"/>
    <col min="770" max="770" width="102.140625" style="102" customWidth="1"/>
    <col min="771" max="778" width="11.7109375" style="102" customWidth="1"/>
    <col min="779" max="779" width="10" style="102" bestFit="1" customWidth="1"/>
    <col min="780" max="1021" width="9.140625" style="102"/>
    <col min="1022" max="1022" width="5.42578125" style="102" bestFit="1" customWidth="1"/>
    <col min="1023" max="1023" width="10.140625" style="102" bestFit="1" customWidth="1"/>
    <col min="1024" max="1024" width="7.7109375" style="102" bestFit="1" customWidth="1"/>
    <col min="1025" max="1025" width="8.140625" style="102" bestFit="1" customWidth="1"/>
    <col min="1026" max="1026" width="102.140625" style="102" customWidth="1"/>
    <col min="1027" max="1034" width="11.7109375" style="102" customWidth="1"/>
    <col min="1035" max="1035" width="10" style="102" bestFit="1" customWidth="1"/>
    <col min="1036" max="1277" width="9.140625" style="102"/>
    <col min="1278" max="1278" width="5.42578125" style="102" bestFit="1" customWidth="1"/>
    <col min="1279" max="1279" width="10.140625" style="102" bestFit="1" customWidth="1"/>
    <col min="1280" max="1280" width="7.7109375" style="102" bestFit="1" customWidth="1"/>
    <col min="1281" max="1281" width="8.140625" style="102" bestFit="1" customWidth="1"/>
    <col min="1282" max="1282" width="102.140625" style="102" customWidth="1"/>
    <col min="1283" max="1290" width="11.7109375" style="102" customWidth="1"/>
    <col min="1291" max="1291" width="10" style="102" bestFit="1" customWidth="1"/>
    <col min="1292" max="1533" width="9.140625" style="102"/>
    <col min="1534" max="1534" width="5.42578125" style="102" bestFit="1" customWidth="1"/>
    <col min="1535" max="1535" width="10.140625" style="102" bestFit="1" customWidth="1"/>
    <col min="1536" max="1536" width="7.7109375" style="102" bestFit="1" customWidth="1"/>
    <col min="1537" max="1537" width="8.140625" style="102" bestFit="1" customWidth="1"/>
    <col min="1538" max="1538" width="102.140625" style="102" customWidth="1"/>
    <col min="1539" max="1546" width="11.7109375" style="102" customWidth="1"/>
    <col min="1547" max="1547" width="10" style="102" bestFit="1" customWidth="1"/>
    <col min="1548" max="1789" width="9.140625" style="102"/>
    <col min="1790" max="1790" width="5.42578125" style="102" bestFit="1" customWidth="1"/>
    <col min="1791" max="1791" width="10.140625" style="102" bestFit="1" customWidth="1"/>
    <col min="1792" max="1792" width="7.7109375" style="102" bestFit="1" customWidth="1"/>
    <col min="1793" max="1793" width="8.140625" style="102" bestFit="1" customWidth="1"/>
    <col min="1794" max="1794" width="102.140625" style="102" customWidth="1"/>
    <col min="1795" max="1802" width="11.7109375" style="102" customWidth="1"/>
    <col min="1803" max="1803" width="10" style="102" bestFit="1" customWidth="1"/>
    <col min="1804" max="2045" width="9.140625" style="102"/>
    <col min="2046" max="2046" width="5.42578125" style="102" bestFit="1" customWidth="1"/>
    <col min="2047" max="2047" width="10.140625" style="102" bestFit="1" customWidth="1"/>
    <col min="2048" max="2048" width="7.7109375" style="102" bestFit="1" customWidth="1"/>
    <col min="2049" max="2049" width="8.140625" style="102" bestFit="1" customWidth="1"/>
    <col min="2050" max="2050" width="102.140625" style="102" customWidth="1"/>
    <col min="2051" max="2058" width="11.7109375" style="102" customWidth="1"/>
    <col min="2059" max="2059" width="10" style="102" bestFit="1" customWidth="1"/>
    <col min="2060" max="2301" width="9.140625" style="102"/>
    <col min="2302" max="2302" width="5.42578125" style="102" bestFit="1" customWidth="1"/>
    <col min="2303" max="2303" width="10.140625" style="102" bestFit="1" customWidth="1"/>
    <col min="2304" max="2304" width="7.7109375" style="102" bestFit="1" customWidth="1"/>
    <col min="2305" max="2305" width="8.140625" style="102" bestFit="1" customWidth="1"/>
    <col min="2306" max="2306" width="102.140625" style="102" customWidth="1"/>
    <col min="2307" max="2314" width="11.7109375" style="102" customWidth="1"/>
    <col min="2315" max="2315" width="10" style="102" bestFit="1" customWidth="1"/>
    <col min="2316" max="2557" width="9.140625" style="102"/>
    <col min="2558" max="2558" width="5.42578125" style="102" bestFit="1" customWidth="1"/>
    <col min="2559" max="2559" width="10.140625" style="102" bestFit="1" customWidth="1"/>
    <col min="2560" max="2560" width="7.7109375" style="102" bestFit="1" customWidth="1"/>
    <col min="2561" max="2561" width="8.140625" style="102" bestFit="1" customWidth="1"/>
    <col min="2562" max="2562" width="102.140625" style="102" customWidth="1"/>
    <col min="2563" max="2570" width="11.7109375" style="102" customWidth="1"/>
    <col min="2571" max="2571" width="10" style="102" bestFit="1" customWidth="1"/>
    <col min="2572" max="2813" width="9.140625" style="102"/>
    <col min="2814" max="2814" width="5.42578125" style="102" bestFit="1" customWidth="1"/>
    <col min="2815" max="2815" width="10.140625" style="102" bestFit="1" customWidth="1"/>
    <col min="2816" max="2816" width="7.7109375" style="102" bestFit="1" customWidth="1"/>
    <col min="2817" max="2817" width="8.140625" style="102" bestFit="1" customWidth="1"/>
    <col min="2818" max="2818" width="102.140625" style="102" customWidth="1"/>
    <col min="2819" max="2826" width="11.7109375" style="102" customWidth="1"/>
    <col min="2827" max="2827" width="10" style="102" bestFit="1" customWidth="1"/>
    <col min="2828" max="3069" width="9.140625" style="102"/>
    <col min="3070" max="3070" width="5.42578125" style="102" bestFit="1" customWidth="1"/>
    <col min="3071" max="3071" width="10.140625" style="102" bestFit="1" customWidth="1"/>
    <col min="3072" max="3072" width="7.7109375" style="102" bestFit="1" customWidth="1"/>
    <col min="3073" max="3073" width="8.140625" style="102" bestFit="1" customWidth="1"/>
    <col min="3074" max="3074" width="102.140625" style="102" customWidth="1"/>
    <col min="3075" max="3082" width="11.7109375" style="102" customWidth="1"/>
    <col min="3083" max="3083" width="10" style="102" bestFit="1" customWidth="1"/>
    <col min="3084" max="3325" width="9.140625" style="102"/>
    <col min="3326" max="3326" width="5.42578125" style="102" bestFit="1" customWidth="1"/>
    <col min="3327" max="3327" width="10.140625" style="102" bestFit="1" customWidth="1"/>
    <col min="3328" max="3328" width="7.7109375" style="102" bestFit="1" customWidth="1"/>
    <col min="3329" max="3329" width="8.140625" style="102" bestFit="1" customWidth="1"/>
    <col min="3330" max="3330" width="102.140625" style="102" customWidth="1"/>
    <col min="3331" max="3338" width="11.7109375" style="102" customWidth="1"/>
    <col min="3339" max="3339" width="10" style="102" bestFit="1" customWidth="1"/>
    <col min="3340" max="3581" width="9.140625" style="102"/>
    <col min="3582" max="3582" width="5.42578125" style="102" bestFit="1" customWidth="1"/>
    <col min="3583" max="3583" width="10.140625" style="102" bestFit="1" customWidth="1"/>
    <col min="3584" max="3584" width="7.7109375" style="102" bestFit="1" customWidth="1"/>
    <col min="3585" max="3585" width="8.140625" style="102" bestFit="1" customWidth="1"/>
    <col min="3586" max="3586" width="102.140625" style="102" customWidth="1"/>
    <col min="3587" max="3594" width="11.7109375" style="102" customWidth="1"/>
    <col min="3595" max="3595" width="10" style="102" bestFit="1" customWidth="1"/>
    <col min="3596" max="3837" width="9.140625" style="102"/>
    <col min="3838" max="3838" width="5.42578125" style="102" bestFit="1" customWidth="1"/>
    <col min="3839" max="3839" width="10.140625" style="102" bestFit="1" customWidth="1"/>
    <col min="3840" max="3840" width="7.7109375" style="102" bestFit="1" customWidth="1"/>
    <col min="3841" max="3841" width="8.140625" style="102" bestFit="1" customWidth="1"/>
    <col min="3842" max="3842" width="102.140625" style="102" customWidth="1"/>
    <col min="3843" max="3850" width="11.7109375" style="102" customWidth="1"/>
    <col min="3851" max="3851" width="10" style="102" bestFit="1" customWidth="1"/>
    <col min="3852" max="4093" width="9.140625" style="102"/>
    <col min="4094" max="4094" width="5.42578125" style="102" bestFit="1" customWidth="1"/>
    <col min="4095" max="4095" width="10.140625" style="102" bestFit="1" customWidth="1"/>
    <col min="4096" max="4096" width="7.7109375" style="102" bestFit="1" customWidth="1"/>
    <col min="4097" max="4097" width="8.140625" style="102" bestFit="1" customWidth="1"/>
    <col min="4098" max="4098" width="102.140625" style="102" customWidth="1"/>
    <col min="4099" max="4106" width="11.7109375" style="102" customWidth="1"/>
    <col min="4107" max="4107" width="10" style="102" bestFit="1" customWidth="1"/>
    <col min="4108" max="4349" width="9.140625" style="102"/>
    <col min="4350" max="4350" width="5.42578125" style="102" bestFit="1" customWidth="1"/>
    <col min="4351" max="4351" width="10.140625" style="102" bestFit="1" customWidth="1"/>
    <col min="4352" max="4352" width="7.7109375" style="102" bestFit="1" customWidth="1"/>
    <col min="4353" max="4353" width="8.140625" style="102" bestFit="1" customWidth="1"/>
    <col min="4354" max="4354" width="102.140625" style="102" customWidth="1"/>
    <col min="4355" max="4362" width="11.7109375" style="102" customWidth="1"/>
    <col min="4363" max="4363" width="10" style="102" bestFit="1" customWidth="1"/>
    <col min="4364" max="4605" width="9.140625" style="102"/>
    <col min="4606" max="4606" width="5.42578125" style="102" bestFit="1" customWidth="1"/>
    <col min="4607" max="4607" width="10.140625" style="102" bestFit="1" customWidth="1"/>
    <col min="4608" max="4608" width="7.7109375" style="102" bestFit="1" customWidth="1"/>
    <col min="4609" max="4609" width="8.140625" style="102" bestFit="1" customWidth="1"/>
    <col min="4610" max="4610" width="102.140625" style="102" customWidth="1"/>
    <col min="4611" max="4618" width="11.7109375" style="102" customWidth="1"/>
    <col min="4619" max="4619" width="10" style="102" bestFit="1" customWidth="1"/>
    <col min="4620" max="4861" width="9.140625" style="102"/>
    <col min="4862" max="4862" width="5.42578125" style="102" bestFit="1" customWidth="1"/>
    <col min="4863" max="4863" width="10.140625" style="102" bestFit="1" customWidth="1"/>
    <col min="4864" max="4864" width="7.7109375" style="102" bestFit="1" customWidth="1"/>
    <col min="4865" max="4865" width="8.140625" style="102" bestFit="1" customWidth="1"/>
    <col min="4866" max="4866" width="102.140625" style="102" customWidth="1"/>
    <col min="4867" max="4874" width="11.7109375" style="102" customWidth="1"/>
    <col min="4875" max="4875" width="10" style="102" bestFit="1" customWidth="1"/>
    <col min="4876" max="5117" width="9.140625" style="102"/>
    <col min="5118" max="5118" width="5.42578125" style="102" bestFit="1" customWidth="1"/>
    <col min="5119" max="5119" width="10.140625" style="102" bestFit="1" customWidth="1"/>
    <col min="5120" max="5120" width="7.7109375" style="102" bestFit="1" customWidth="1"/>
    <col min="5121" max="5121" width="8.140625" style="102" bestFit="1" customWidth="1"/>
    <col min="5122" max="5122" width="102.140625" style="102" customWidth="1"/>
    <col min="5123" max="5130" width="11.7109375" style="102" customWidth="1"/>
    <col min="5131" max="5131" width="10" style="102" bestFit="1" customWidth="1"/>
    <col min="5132" max="5373" width="9.140625" style="102"/>
    <col min="5374" max="5374" width="5.42578125" style="102" bestFit="1" customWidth="1"/>
    <col min="5375" max="5375" width="10.140625" style="102" bestFit="1" customWidth="1"/>
    <col min="5376" max="5376" width="7.7109375" style="102" bestFit="1" customWidth="1"/>
    <col min="5377" max="5377" width="8.140625" style="102" bestFit="1" customWidth="1"/>
    <col min="5378" max="5378" width="102.140625" style="102" customWidth="1"/>
    <col min="5379" max="5386" width="11.7109375" style="102" customWidth="1"/>
    <col min="5387" max="5387" width="10" style="102" bestFit="1" customWidth="1"/>
    <col min="5388" max="5629" width="9.140625" style="102"/>
    <col min="5630" max="5630" width="5.42578125" style="102" bestFit="1" customWidth="1"/>
    <col min="5631" max="5631" width="10.140625" style="102" bestFit="1" customWidth="1"/>
    <col min="5632" max="5632" width="7.7109375" style="102" bestFit="1" customWidth="1"/>
    <col min="5633" max="5633" width="8.140625" style="102" bestFit="1" customWidth="1"/>
    <col min="5634" max="5634" width="102.140625" style="102" customWidth="1"/>
    <col min="5635" max="5642" width="11.7109375" style="102" customWidth="1"/>
    <col min="5643" max="5643" width="10" style="102" bestFit="1" customWidth="1"/>
    <col min="5644" max="5885" width="9.140625" style="102"/>
    <col min="5886" max="5886" width="5.42578125" style="102" bestFit="1" customWidth="1"/>
    <col min="5887" max="5887" width="10.140625" style="102" bestFit="1" customWidth="1"/>
    <col min="5888" max="5888" width="7.7109375" style="102" bestFit="1" customWidth="1"/>
    <col min="5889" max="5889" width="8.140625" style="102" bestFit="1" customWidth="1"/>
    <col min="5890" max="5890" width="102.140625" style="102" customWidth="1"/>
    <col min="5891" max="5898" width="11.7109375" style="102" customWidth="1"/>
    <col min="5899" max="5899" width="10" style="102" bestFit="1" customWidth="1"/>
    <col min="5900" max="6141" width="9.140625" style="102"/>
    <col min="6142" max="6142" width="5.42578125" style="102" bestFit="1" customWidth="1"/>
    <col min="6143" max="6143" width="10.140625" style="102" bestFit="1" customWidth="1"/>
    <col min="6144" max="6144" width="7.7109375" style="102" bestFit="1" customWidth="1"/>
    <col min="6145" max="6145" width="8.140625" style="102" bestFit="1" customWidth="1"/>
    <col min="6146" max="6146" width="102.140625" style="102" customWidth="1"/>
    <col min="6147" max="6154" width="11.7109375" style="102" customWidth="1"/>
    <col min="6155" max="6155" width="10" style="102" bestFit="1" customWidth="1"/>
    <col min="6156" max="6397" width="9.140625" style="102"/>
    <col min="6398" max="6398" width="5.42578125" style="102" bestFit="1" customWidth="1"/>
    <col min="6399" max="6399" width="10.140625" style="102" bestFit="1" customWidth="1"/>
    <col min="6400" max="6400" width="7.7109375" style="102" bestFit="1" customWidth="1"/>
    <col min="6401" max="6401" width="8.140625" style="102" bestFit="1" customWidth="1"/>
    <col min="6402" max="6402" width="102.140625" style="102" customWidth="1"/>
    <col min="6403" max="6410" width="11.7109375" style="102" customWidth="1"/>
    <col min="6411" max="6411" width="10" style="102" bestFit="1" customWidth="1"/>
    <col min="6412" max="6653" width="9.140625" style="102"/>
    <col min="6654" max="6654" width="5.42578125" style="102" bestFit="1" customWidth="1"/>
    <col min="6655" max="6655" width="10.140625" style="102" bestFit="1" customWidth="1"/>
    <col min="6656" max="6656" width="7.7109375" style="102" bestFit="1" customWidth="1"/>
    <col min="6657" max="6657" width="8.140625" style="102" bestFit="1" customWidth="1"/>
    <col min="6658" max="6658" width="102.140625" style="102" customWidth="1"/>
    <col min="6659" max="6666" width="11.7109375" style="102" customWidth="1"/>
    <col min="6667" max="6667" width="10" style="102" bestFit="1" customWidth="1"/>
    <col min="6668" max="6909" width="9.140625" style="102"/>
    <col min="6910" max="6910" width="5.42578125" style="102" bestFit="1" customWidth="1"/>
    <col min="6911" max="6911" width="10.140625" style="102" bestFit="1" customWidth="1"/>
    <col min="6912" max="6912" width="7.7109375" style="102" bestFit="1" customWidth="1"/>
    <col min="6913" max="6913" width="8.140625" style="102" bestFit="1" customWidth="1"/>
    <col min="6914" max="6914" width="102.140625" style="102" customWidth="1"/>
    <col min="6915" max="6922" width="11.7109375" style="102" customWidth="1"/>
    <col min="6923" max="6923" width="10" style="102" bestFit="1" customWidth="1"/>
    <col min="6924" max="7165" width="9.140625" style="102"/>
    <col min="7166" max="7166" width="5.42578125" style="102" bestFit="1" customWidth="1"/>
    <col min="7167" max="7167" width="10.140625" style="102" bestFit="1" customWidth="1"/>
    <col min="7168" max="7168" width="7.7109375" style="102" bestFit="1" customWidth="1"/>
    <col min="7169" max="7169" width="8.140625" style="102" bestFit="1" customWidth="1"/>
    <col min="7170" max="7170" width="102.140625" style="102" customWidth="1"/>
    <col min="7171" max="7178" width="11.7109375" style="102" customWidth="1"/>
    <col min="7179" max="7179" width="10" style="102" bestFit="1" customWidth="1"/>
    <col min="7180" max="7421" width="9.140625" style="102"/>
    <col min="7422" max="7422" width="5.42578125" style="102" bestFit="1" customWidth="1"/>
    <col min="7423" max="7423" width="10.140625" style="102" bestFit="1" customWidth="1"/>
    <col min="7424" max="7424" width="7.7109375" style="102" bestFit="1" customWidth="1"/>
    <col min="7425" max="7425" width="8.140625" style="102" bestFit="1" customWidth="1"/>
    <col min="7426" max="7426" width="102.140625" style="102" customWidth="1"/>
    <col min="7427" max="7434" width="11.7109375" style="102" customWidth="1"/>
    <col min="7435" max="7435" width="10" style="102" bestFit="1" customWidth="1"/>
    <col min="7436" max="7677" width="9.140625" style="102"/>
    <col min="7678" max="7678" width="5.42578125" style="102" bestFit="1" customWidth="1"/>
    <col min="7679" max="7679" width="10.140625" style="102" bestFit="1" customWidth="1"/>
    <col min="7680" max="7680" width="7.7109375" style="102" bestFit="1" customWidth="1"/>
    <col min="7681" max="7681" width="8.140625" style="102" bestFit="1" customWidth="1"/>
    <col min="7682" max="7682" width="102.140625" style="102" customWidth="1"/>
    <col min="7683" max="7690" width="11.7109375" style="102" customWidth="1"/>
    <col min="7691" max="7691" width="10" style="102" bestFit="1" customWidth="1"/>
    <col min="7692" max="7933" width="9.140625" style="102"/>
    <col min="7934" max="7934" width="5.42578125" style="102" bestFit="1" customWidth="1"/>
    <col min="7935" max="7935" width="10.140625" style="102" bestFit="1" customWidth="1"/>
    <col min="7936" max="7936" width="7.7109375" style="102" bestFit="1" customWidth="1"/>
    <col min="7937" max="7937" width="8.140625" style="102" bestFit="1" customWidth="1"/>
    <col min="7938" max="7938" width="102.140625" style="102" customWidth="1"/>
    <col min="7939" max="7946" width="11.7109375" style="102" customWidth="1"/>
    <col min="7947" max="7947" width="10" style="102" bestFit="1" customWidth="1"/>
    <col min="7948" max="8189" width="9.140625" style="102"/>
    <col min="8190" max="8190" width="5.42578125" style="102" bestFit="1" customWidth="1"/>
    <col min="8191" max="8191" width="10.140625" style="102" bestFit="1" customWidth="1"/>
    <col min="8192" max="8192" width="7.7109375" style="102" bestFit="1" customWidth="1"/>
    <col min="8193" max="8193" width="8.140625" style="102" bestFit="1" customWidth="1"/>
    <col min="8194" max="8194" width="102.140625" style="102" customWidth="1"/>
    <col min="8195" max="8202" width="11.7109375" style="102" customWidth="1"/>
    <col min="8203" max="8203" width="10" style="102" bestFit="1" customWidth="1"/>
    <col min="8204" max="8445" width="9.140625" style="102"/>
    <col min="8446" max="8446" width="5.42578125" style="102" bestFit="1" customWidth="1"/>
    <col min="8447" max="8447" width="10.140625" style="102" bestFit="1" customWidth="1"/>
    <col min="8448" max="8448" width="7.7109375" style="102" bestFit="1" customWidth="1"/>
    <col min="8449" max="8449" width="8.140625" style="102" bestFit="1" customWidth="1"/>
    <col min="8450" max="8450" width="102.140625" style="102" customWidth="1"/>
    <col min="8451" max="8458" width="11.7109375" style="102" customWidth="1"/>
    <col min="8459" max="8459" width="10" style="102" bestFit="1" customWidth="1"/>
    <col min="8460" max="8701" width="9.140625" style="102"/>
    <col min="8702" max="8702" width="5.42578125" style="102" bestFit="1" customWidth="1"/>
    <col min="8703" max="8703" width="10.140625" style="102" bestFit="1" customWidth="1"/>
    <col min="8704" max="8704" width="7.7109375" style="102" bestFit="1" customWidth="1"/>
    <col min="8705" max="8705" width="8.140625" style="102" bestFit="1" customWidth="1"/>
    <col min="8706" max="8706" width="102.140625" style="102" customWidth="1"/>
    <col min="8707" max="8714" width="11.7109375" style="102" customWidth="1"/>
    <col min="8715" max="8715" width="10" style="102" bestFit="1" customWidth="1"/>
    <col min="8716" max="8957" width="9.140625" style="102"/>
    <col min="8958" max="8958" width="5.42578125" style="102" bestFit="1" customWidth="1"/>
    <col min="8959" max="8959" width="10.140625" style="102" bestFit="1" customWidth="1"/>
    <col min="8960" max="8960" width="7.7109375" style="102" bestFit="1" customWidth="1"/>
    <col min="8961" max="8961" width="8.140625" style="102" bestFit="1" customWidth="1"/>
    <col min="8962" max="8962" width="102.140625" style="102" customWidth="1"/>
    <col min="8963" max="8970" width="11.7109375" style="102" customWidth="1"/>
    <col min="8971" max="8971" width="10" style="102" bestFit="1" customWidth="1"/>
    <col min="8972" max="9213" width="9.140625" style="102"/>
    <col min="9214" max="9214" width="5.42578125" style="102" bestFit="1" customWidth="1"/>
    <col min="9215" max="9215" width="10.140625" style="102" bestFit="1" customWidth="1"/>
    <col min="9216" max="9216" width="7.7109375" style="102" bestFit="1" customWidth="1"/>
    <col min="9217" max="9217" width="8.140625" style="102" bestFit="1" customWidth="1"/>
    <col min="9218" max="9218" width="102.140625" style="102" customWidth="1"/>
    <col min="9219" max="9226" width="11.7109375" style="102" customWidth="1"/>
    <col min="9227" max="9227" width="10" style="102" bestFit="1" customWidth="1"/>
    <col min="9228" max="9469" width="9.140625" style="102"/>
    <col min="9470" max="9470" width="5.42578125" style="102" bestFit="1" customWidth="1"/>
    <col min="9471" max="9471" width="10.140625" style="102" bestFit="1" customWidth="1"/>
    <col min="9472" max="9472" width="7.7109375" style="102" bestFit="1" customWidth="1"/>
    <col min="9473" max="9473" width="8.140625" style="102" bestFit="1" customWidth="1"/>
    <col min="9474" max="9474" width="102.140625" style="102" customWidth="1"/>
    <col min="9475" max="9482" width="11.7109375" style="102" customWidth="1"/>
    <col min="9483" max="9483" width="10" style="102" bestFit="1" customWidth="1"/>
    <col min="9484" max="9725" width="9.140625" style="102"/>
    <col min="9726" max="9726" width="5.42578125" style="102" bestFit="1" customWidth="1"/>
    <col min="9727" max="9727" width="10.140625" style="102" bestFit="1" customWidth="1"/>
    <col min="9728" max="9728" width="7.7109375" style="102" bestFit="1" customWidth="1"/>
    <col min="9729" max="9729" width="8.140625" style="102" bestFit="1" customWidth="1"/>
    <col min="9730" max="9730" width="102.140625" style="102" customWidth="1"/>
    <col min="9731" max="9738" width="11.7109375" style="102" customWidth="1"/>
    <col min="9739" max="9739" width="10" style="102" bestFit="1" customWidth="1"/>
    <col min="9740" max="9981" width="9.140625" style="102"/>
    <col min="9982" max="9982" width="5.42578125" style="102" bestFit="1" customWidth="1"/>
    <col min="9983" max="9983" width="10.140625" style="102" bestFit="1" customWidth="1"/>
    <col min="9984" max="9984" width="7.7109375" style="102" bestFit="1" customWidth="1"/>
    <col min="9985" max="9985" width="8.140625" style="102" bestFit="1" customWidth="1"/>
    <col min="9986" max="9986" width="102.140625" style="102" customWidth="1"/>
    <col min="9987" max="9994" width="11.7109375" style="102" customWidth="1"/>
    <col min="9995" max="9995" width="10" style="102" bestFit="1" customWidth="1"/>
    <col min="9996" max="10237" width="9.140625" style="102"/>
    <col min="10238" max="10238" width="5.42578125" style="102" bestFit="1" customWidth="1"/>
    <col min="10239" max="10239" width="10.140625" style="102" bestFit="1" customWidth="1"/>
    <col min="10240" max="10240" width="7.7109375" style="102" bestFit="1" customWidth="1"/>
    <col min="10241" max="10241" width="8.140625" style="102" bestFit="1" customWidth="1"/>
    <col min="10242" max="10242" width="102.140625" style="102" customWidth="1"/>
    <col min="10243" max="10250" width="11.7109375" style="102" customWidth="1"/>
    <col min="10251" max="10251" width="10" style="102" bestFit="1" customWidth="1"/>
    <col min="10252" max="10493" width="9.140625" style="102"/>
    <col min="10494" max="10494" width="5.42578125" style="102" bestFit="1" customWidth="1"/>
    <col min="10495" max="10495" width="10.140625" style="102" bestFit="1" customWidth="1"/>
    <col min="10496" max="10496" width="7.7109375" style="102" bestFit="1" customWidth="1"/>
    <col min="10497" max="10497" width="8.140625" style="102" bestFit="1" customWidth="1"/>
    <col min="10498" max="10498" width="102.140625" style="102" customWidth="1"/>
    <col min="10499" max="10506" width="11.7109375" style="102" customWidth="1"/>
    <col min="10507" max="10507" width="10" style="102" bestFit="1" customWidth="1"/>
    <col min="10508" max="10749" width="9.140625" style="102"/>
    <col min="10750" max="10750" width="5.42578125" style="102" bestFit="1" customWidth="1"/>
    <col min="10751" max="10751" width="10.140625" style="102" bestFit="1" customWidth="1"/>
    <col min="10752" max="10752" width="7.7109375" style="102" bestFit="1" customWidth="1"/>
    <col min="10753" max="10753" width="8.140625" style="102" bestFit="1" customWidth="1"/>
    <col min="10754" max="10754" width="102.140625" style="102" customWidth="1"/>
    <col min="10755" max="10762" width="11.7109375" style="102" customWidth="1"/>
    <col min="10763" max="10763" width="10" style="102" bestFit="1" customWidth="1"/>
    <col min="10764" max="11005" width="9.140625" style="102"/>
    <col min="11006" max="11006" width="5.42578125" style="102" bestFit="1" customWidth="1"/>
    <col min="11007" max="11007" width="10.140625" style="102" bestFit="1" customWidth="1"/>
    <col min="11008" max="11008" width="7.7109375" style="102" bestFit="1" customWidth="1"/>
    <col min="11009" max="11009" width="8.140625" style="102" bestFit="1" customWidth="1"/>
    <col min="11010" max="11010" width="102.140625" style="102" customWidth="1"/>
    <col min="11011" max="11018" width="11.7109375" style="102" customWidth="1"/>
    <col min="11019" max="11019" width="10" style="102" bestFit="1" customWidth="1"/>
    <col min="11020" max="11261" width="9.140625" style="102"/>
    <col min="11262" max="11262" width="5.42578125" style="102" bestFit="1" customWidth="1"/>
    <col min="11263" max="11263" width="10.140625" style="102" bestFit="1" customWidth="1"/>
    <col min="11264" max="11264" width="7.7109375" style="102" bestFit="1" customWidth="1"/>
    <col min="11265" max="11265" width="8.140625" style="102" bestFit="1" customWidth="1"/>
    <col min="11266" max="11266" width="102.140625" style="102" customWidth="1"/>
    <col min="11267" max="11274" width="11.7109375" style="102" customWidth="1"/>
    <col min="11275" max="11275" width="10" style="102" bestFit="1" customWidth="1"/>
    <col min="11276" max="11517" width="9.140625" style="102"/>
    <col min="11518" max="11518" width="5.42578125" style="102" bestFit="1" customWidth="1"/>
    <col min="11519" max="11519" width="10.140625" style="102" bestFit="1" customWidth="1"/>
    <col min="11520" max="11520" width="7.7109375" style="102" bestFit="1" customWidth="1"/>
    <col min="11521" max="11521" width="8.140625" style="102" bestFit="1" customWidth="1"/>
    <col min="11522" max="11522" width="102.140625" style="102" customWidth="1"/>
    <col min="11523" max="11530" width="11.7109375" style="102" customWidth="1"/>
    <col min="11531" max="11531" width="10" style="102" bestFit="1" customWidth="1"/>
    <col min="11532" max="11773" width="9.140625" style="102"/>
    <col min="11774" max="11774" width="5.42578125" style="102" bestFit="1" customWidth="1"/>
    <col min="11775" max="11775" width="10.140625" style="102" bestFit="1" customWidth="1"/>
    <col min="11776" max="11776" width="7.7109375" style="102" bestFit="1" customWidth="1"/>
    <col min="11777" max="11777" width="8.140625" style="102" bestFit="1" customWidth="1"/>
    <col min="11778" max="11778" width="102.140625" style="102" customWidth="1"/>
    <col min="11779" max="11786" width="11.7109375" style="102" customWidth="1"/>
    <col min="11787" max="11787" width="10" style="102" bestFit="1" customWidth="1"/>
    <col min="11788" max="12029" width="9.140625" style="102"/>
    <col min="12030" max="12030" width="5.42578125" style="102" bestFit="1" customWidth="1"/>
    <col min="12031" max="12031" width="10.140625" style="102" bestFit="1" customWidth="1"/>
    <col min="12032" max="12032" width="7.7109375" style="102" bestFit="1" customWidth="1"/>
    <col min="12033" max="12033" width="8.140625" style="102" bestFit="1" customWidth="1"/>
    <col min="12034" max="12034" width="102.140625" style="102" customWidth="1"/>
    <col min="12035" max="12042" width="11.7109375" style="102" customWidth="1"/>
    <col min="12043" max="12043" width="10" style="102" bestFit="1" customWidth="1"/>
    <col min="12044" max="12285" width="9.140625" style="102"/>
    <col min="12286" max="12286" width="5.42578125" style="102" bestFit="1" customWidth="1"/>
    <col min="12287" max="12287" width="10.140625" style="102" bestFit="1" customWidth="1"/>
    <col min="12288" max="12288" width="7.7109375" style="102" bestFit="1" customWidth="1"/>
    <col min="12289" max="12289" width="8.140625" style="102" bestFit="1" customWidth="1"/>
    <col min="12290" max="12290" width="102.140625" style="102" customWidth="1"/>
    <col min="12291" max="12298" width="11.7109375" style="102" customWidth="1"/>
    <col min="12299" max="12299" width="10" style="102" bestFit="1" customWidth="1"/>
    <col min="12300" max="12541" width="9.140625" style="102"/>
    <col min="12542" max="12542" width="5.42578125" style="102" bestFit="1" customWidth="1"/>
    <col min="12543" max="12543" width="10.140625" style="102" bestFit="1" customWidth="1"/>
    <col min="12544" max="12544" width="7.7109375" style="102" bestFit="1" customWidth="1"/>
    <col min="12545" max="12545" width="8.140625" style="102" bestFit="1" customWidth="1"/>
    <col min="12546" max="12546" width="102.140625" style="102" customWidth="1"/>
    <col min="12547" max="12554" width="11.7109375" style="102" customWidth="1"/>
    <col min="12555" max="12555" width="10" style="102" bestFit="1" customWidth="1"/>
    <col min="12556" max="12797" width="9.140625" style="102"/>
    <col min="12798" max="12798" width="5.42578125" style="102" bestFit="1" customWidth="1"/>
    <col min="12799" max="12799" width="10.140625" style="102" bestFit="1" customWidth="1"/>
    <col min="12800" max="12800" width="7.7109375" style="102" bestFit="1" customWidth="1"/>
    <col min="12801" max="12801" width="8.140625" style="102" bestFit="1" customWidth="1"/>
    <col min="12802" max="12802" width="102.140625" style="102" customWidth="1"/>
    <col min="12803" max="12810" width="11.7109375" style="102" customWidth="1"/>
    <col min="12811" max="12811" width="10" style="102" bestFit="1" customWidth="1"/>
    <col min="12812" max="13053" width="9.140625" style="102"/>
    <col min="13054" max="13054" width="5.42578125" style="102" bestFit="1" customWidth="1"/>
    <col min="13055" max="13055" width="10.140625" style="102" bestFit="1" customWidth="1"/>
    <col min="13056" max="13056" width="7.7109375" style="102" bestFit="1" customWidth="1"/>
    <col min="13057" max="13057" width="8.140625" style="102" bestFit="1" customWidth="1"/>
    <col min="13058" max="13058" width="102.140625" style="102" customWidth="1"/>
    <col min="13059" max="13066" width="11.7109375" style="102" customWidth="1"/>
    <col min="13067" max="13067" width="10" style="102" bestFit="1" customWidth="1"/>
    <col min="13068" max="13309" width="9.140625" style="102"/>
    <col min="13310" max="13310" width="5.42578125" style="102" bestFit="1" customWidth="1"/>
    <col min="13311" max="13311" width="10.140625" style="102" bestFit="1" customWidth="1"/>
    <col min="13312" max="13312" width="7.7109375" style="102" bestFit="1" customWidth="1"/>
    <col min="13313" max="13313" width="8.140625" style="102" bestFit="1" customWidth="1"/>
    <col min="13314" max="13314" width="102.140625" style="102" customWidth="1"/>
    <col min="13315" max="13322" width="11.7109375" style="102" customWidth="1"/>
    <col min="13323" max="13323" width="10" style="102" bestFit="1" customWidth="1"/>
    <col min="13324" max="13565" width="9.140625" style="102"/>
    <col min="13566" max="13566" width="5.42578125" style="102" bestFit="1" customWidth="1"/>
    <col min="13567" max="13567" width="10.140625" style="102" bestFit="1" customWidth="1"/>
    <col min="13568" max="13568" width="7.7109375" style="102" bestFit="1" customWidth="1"/>
    <col min="13569" max="13569" width="8.140625" style="102" bestFit="1" customWidth="1"/>
    <col min="13570" max="13570" width="102.140625" style="102" customWidth="1"/>
    <col min="13571" max="13578" width="11.7109375" style="102" customWidth="1"/>
    <col min="13579" max="13579" width="10" style="102" bestFit="1" customWidth="1"/>
    <col min="13580" max="13821" width="9.140625" style="102"/>
    <col min="13822" max="13822" width="5.42578125" style="102" bestFit="1" customWidth="1"/>
    <col min="13823" max="13823" width="10.140625" style="102" bestFit="1" customWidth="1"/>
    <col min="13824" max="13824" width="7.7109375" style="102" bestFit="1" customWidth="1"/>
    <col min="13825" max="13825" width="8.140625" style="102" bestFit="1" customWidth="1"/>
    <col min="13826" max="13826" width="102.140625" style="102" customWidth="1"/>
    <col min="13827" max="13834" width="11.7109375" style="102" customWidth="1"/>
    <col min="13835" max="13835" width="10" style="102" bestFit="1" customWidth="1"/>
    <col min="13836" max="14077" width="9.140625" style="102"/>
    <col min="14078" max="14078" width="5.42578125" style="102" bestFit="1" customWidth="1"/>
    <col min="14079" max="14079" width="10.140625" style="102" bestFit="1" customWidth="1"/>
    <col min="14080" max="14080" width="7.7109375" style="102" bestFit="1" customWidth="1"/>
    <col min="14081" max="14081" width="8.140625" style="102" bestFit="1" customWidth="1"/>
    <col min="14082" max="14082" width="102.140625" style="102" customWidth="1"/>
    <col min="14083" max="14090" width="11.7109375" style="102" customWidth="1"/>
    <col min="14091" max="14091" width="10" style="102" bestFit="1" customWidth="1"/>
    <col min="14092" max="14333" width="9.140625" style="102"/>
    <col min="14334" max="14334" width="5.42578125" style="102" bestFit="1" customWidth="1"/>
    <col min="14335" max="14335" width="10.140625" style="102" bestFit="1" customWidth="1"/>
    <col min="14336" max="14336" width="7.7109375" style="102" bestFit="1" customWidth="1"/>
    <col min="14337" max="14337" width="8.140625" style="102" bestFit="1" customWidth="1"/>
    <col min="14338" max="14338" width="102.140625" style="102" customWidth="1"/>
    <col min="14339" max="14346" width="11.7109375" style="102" customWidth="1"/>
    <col min="14347" max="14347" width="10" style="102" bestFit="1" customWidth="1"/>
    <col min="14348" max="14589" width="9.140625" style="102"/>
    <col min="14590" max="14590" width="5.42578125" style="102" bestFit="1" customWidth="1"/>
    <col min="14591" max="14591" width="10.140625" style="102" bestFit="1" customWidth="1"/>
    <col min="14592" max="14592" width="7.7109375" style="102" bestFit="1" customWidth="1"/>
    <col min="14593" max="14593" width="8.140625" style="102" bestFit="1" customWidth="1"/>
    <col min="14594" max="14594" width="102.140625" style="102" customWidth="1"/>
    <col min="14595" max="14602" width="11.7109375" style="102" customWidth="1"/>
    <col min="14603" max="14603" width="10" style="102" bestFit="1" customWidth="1"/>
    <col min="14604" max="14845" width="9.140625" style="102"/>
    <col min="14846" max="14846" width="5.42578125" style="102" bestFit="1" customWidth="1"/>
    <col min="14847" max="14847" width="10.140625" style="102" bestFit="1" customWidth="1"/>
    <col min="14848" max="14848" width="7.7109375" style="102" bestFit="1" customWidth="1"/>
    <col min="14849" max="14849" width="8.140625" style="102" bestFit="1" customWidth="1"/>
    <col min="14850" max="14850" width="102.140625" style="102" customWidth="1"/>
    <col min="14851" max="14858" width="11.7109375" style="102" customWidth="1"/>
    <col min="14859" max="14859" width="10" style="102" bestFit="1" customWidth="1"/>
    <col min="14860" max="15101" width="9.140625" style="102"/>
    <col min="15102" max="15102" width="5.42578125" style="102" bestFit="1" customWidth="1"/>
    <col min="15103" max="15103" width="10.140625" style="102" bestFit="1" customWidth="1"/>
    <col min="15104" max="15104" width="7.7109375" style="102" bestFit="1" customWidth="1"/>
    <col min="15105" max="15105" width="8.140625" style="102" bestFit="1" customWidth="1"/>
    <col min="15106" max="15106" width="102.140625" style="102" customWidth="1"/>
    <col min="15107" max="15114" width="11.7109375" style="102" customWidth="1"/>
    <col min="15115" max="15115" width="10" style="102" bestFit="1" customWidth="1"/>
    <col min="15116" max="15357" width="9.140625" style="102"/>
    <col min="15358" max="15358" width="5.42578125" style="102" bestFit="1" customWidth="1"/>
    <col min="15359" max="15359" width="10.140625" style="102" bestFit="1" customWidth="1"/>
    <col min="15360" max="15360" width="7.7109375" style="102" bestFit="1" customWidth="1"/>
    <col min="15361" max="15361" width="8.140625" style="102" bestFit="1" customWidth="1"/>
    <col min="15362" max="15362" width="102.140625" style="102" customWidth="1"/>
    <col min="15363" max="15370" width="11.7109375" style="102" customWidth="1"/>
    <col min="15371" max="15371" width="10" style="102" bestFit="1" customWidth="1"/>
    <col min="15372" max="15613" width="9.140625" style="102"/>
    <col min="15614" max="15614" width="5.42578125" style="102" bestFit="1" customWidth="1"/>
    <col min="15615" max="15615" width="10.140625" style="102" bestFit="1" customWidth="1"/>
    <col min="15616" max="15616" width="7.7109375" style="102" bestFit="1" customWidth="1"/>
    <col min="15617" max="15617" width="8.140625" style="102" bestFit="1" customWidth="1"/>
    <col min="15618" max="15618" width="102.140625" style="102" customWidth="1"/>
    <col min="15619" max="15626" width="11.7109375" style="102" customWidth="1"/>
    <col min="15627" max="15627" width="10" style="102" bestFit="1" customWidth="1"/>
    <col min="15628" max="15869" width="9.140625" style="102"/>
    <col min="15870" max="15870" width="5.42578125" style="102" bestFit="1" customWidth="1"/>
    <col min="15871" max="15871" width="10.140625" style="102" bestFit="1" customWidth="1"/>
    <col min="15872" max="15872" width="7.7109375" style="102" bestFit="1" customWidth="1"/>
    <col min="15873" max="15873" width="8.140625" style="102" bestFit="1" customWidth="1"/>
    <col min="15874" max="15874" width="102.140625" style="102" customWidth="1"/>
    <col min="15875" max="15882" width="11.7109375" style="102" customWidth="1"/>
    <col min="15883" max="15883" width="10" style="102" bestFit="1" customWidth="1"/>
    <col min="15884" max="16125" width="9.140625" style="102"/>
    <col min="16126" max="16126" width="5.42578125" style="102" bestFit="1" customWidth="1"/>
    <col min="16127" max="16127" width="10.140625" style="102" bestFit="1" customWidth="1"/>
    <col min="16128" max="16128" width="7.7109375" style="102" bestFit="1" customWidth="1"/>
    <col min="16129" max="16129" width="8.140625" style="102" bestFit="1" customWidth="1"/>
    <col min="16130" max="16130" width="102.140625" style="102" customWidth="1"/>
    <col min="16131" max="16138" width="11.7109375" style="102" customWidth="1"/>
    <col min="16139" max="16139" width="10" style="102" bestFit="1" customWidth="1"/>
    <col min="16140" max="16384" width="9.140625" style="102"/>
  </cols>
  <sheetData>
    <row r="1" spans="1:11" ht="12.75" customHeight="1" x14ac:dyDescent="0.2">
      <c r="A1" s="460" t="s">
        <v>86</v>
      </c>
      <c r="B1" s="461"/>
      <c r="C1" s="461"/>
      <c r="D1" s="461"/>
      <c r="E1" s="461"/>
      <c r="F1" s="461"/>
      <c r="G1" s="221"/>
      <c r="H1" s="455" t="s">
        <v>77</v>
      </c>
      <c r="I1" s="457"/>
      <c r="J1" s="455" t="s">
        <v>78</v>
      </c>
      <c r="K1" s="464"/>
    </row>
    <row r="2" spans="1:11" ht="12.75" customHeight="1" thickBot="1" x14ac:dyDescent="0.25">
      <c r="A2" s="462"/>
      <c r="B2" s="463"/>
      <c r="C2" s="463"/>
      <c r="D2" s="463"/>
      <c r="E2" s="463"/>
      <c r="F2" s="463"/>
      <c r="G2" s="222"/>
      <c r="H2" s="465" t="s">
        <v>79</v>
      </c>
      <c r="I2" s="466"/>
      <c r="J2" s="465" t="s">
        <v>80</v>
      </c>
      <c r="K2" s="467"/>
    </row>
    <row r="3" spans="1:11" ht="20.100000000000001" customHeight="1" x14ac:dyDescent="0.2">
      <c r="A3" s="468" t="s">
        <v>7</v>
      </c>
      <c r="B3" s="470" t="s">
        <v>55</v>
      </c>
      <c r="C3" s="474" t="s">
        <v>8</v>
      </c>
      <c r="D3" s="474" t="s">
        <v>56</v>
      </c>
      <c r="E3" s="472" t="s">
        <v>76</v>
      </c>
      <c r="F3" s="470" t="s">
        <v>6</v>
      </c>
      <c r="G3" s="455" t="s">
        <v>81</v>
      </c>
      <c r="H3" s="456"/>
      <c r="I3" s="456"/>
      <c r="J3" s="457"/>
      <c r="K3" s="458" t="s">
        <v>82</v>
      </c>
    </row>
    <row r="4" spans="1:11" ht="20.100000000000001" customHeight="1" x14ac:dyDescent="0.2">
      <c r="A4" s="469"/>
      <c r="B4" s="471"/>
      <c r="C4" s="475"/>
      <c r="D4" s="475"/>
      <c r="E4" s="473"/>
      <c r="F4" s="471"/>
      <c r="G4" s="223" t="s">
        <v>57</v>
      </c>
      <c r="H4" s="223" t="s">
        <v>9</v>
      </c>
      <c r="I4" s="223" t="s">
        <v>10</v>
      </c>
      <c r="J4" s="223" t="s">
        <v>58</v>
      </c>
      <c r="K4" s="459"/>
    </row>
    <row r="5" spans="1:11" ht="20.100000000000001" customHeight="1" x14ac:dyDescent="0.2">
      <c r="A5" s="103">
        <v>202</v>
      </c>
      <c r="B5" s="104">
        <v>11203</v>
      </c>
      <c r="C5" s="104" t="s">
        <v>4</v>
      </c>
      <c r="D5" s="219" t="s">
        <v>4</v>
      </c>
      <c r="E5" s="104" t="s">
        <v>4</v>
      </c>
      <c r="F5" s="105" t="s">
        <v>11</v>
      </c>
      <c r="G5" s="104"/>
      <c r="H5" s="104"/>
      <c r="I5" s="104"/>
      <c r="J5" s="104" t="s">
        <v>4</v>
      </c>
      <c r="K5" s="230">
        <f>Summary2!G10</f>
        <v>28000</v>
      </c>
    </row>
    <row r="6" spans="1:11" ht="20.100000000000001" customHeight="1" x14ac:dyDescent="0.2">
      <c r="A6" s="103"/>
      <c r="B6" s="104"/>
      <c r="C6" s="106"/>
      <c r="D6" s="104"/>
      <c r="E6" s="104"/>
      <c r="F6" s="105"/>
      <c r="G6" s="106"/>
      <c r="H6" s="106"/>
      <c r="I6" s="104"/>
      <c r="J6" s="106"/>
      <c r="K6" s="131"/>
    </row>
    <row r="7" spans="1:11" ht="20.100000000000001" customHeight="1" x14ac:dyDescent="0.2">
      <c r="A7" s="103">
        <v>509</v>
      </c>
      <c r="B7" s="104">
        <v>10000</v>
      </c>
      <c r="C7" s="106">
        <f>ROUNDUP(SUM(G7:J7),1)</f>
        <v>13025.2</v>
      </c>
      <c r="D7" s="104" t="s">
        <v>1</v>
      </c>
      <c r="E7" s="237">
        <f>Summary2!E13</f>
        <v>2</v>
      </c>
      <c r="F7" s="105" t="s">
        <v>3</v>
      </c>
      <c r="G7" s="224">
        <f>'Reinforcing Steel'!K18</f>
        <v>0</v>
      </c>
      <c r="H7" s="224">
        <f>'Reinforcing Steel'!K20</f>
        <v>0</v>
      </c>
      <c r="I7" s="224">
        <f>'Reinforcing Steel'!T15+'Reinforcing Steel'!K16</f>
        <v>13025.185185185186</v>
      </c>
      <c r="J7" s="106">
        <f>'Reinforcing Steel'!K22</f>
        <v>0</v>
      </c>
      <c r="K7" s="242">
        <f>C7*E7</f>
        <v>26050.400000000001</v>
      </c>
    </row>
    <row r="8" spans="1:11" ht="20.100000000000001" customHeight="1" x14ac:dyDescent="0.2">
      <c r="A8" s="103"/>
      <c r="B8" s="104"/>
      <c r="C8" s="106"/>
      <c r="D8" s="104"/>
      <c r="E8" s="104"/>
      <c r="F8" s="105"/>
      <c r="G8" s="104"/>
      <c r="H8" s="104"/>
      <c r="I8" s="104"/>
      <c r="J8" s="104"/>
      <c r="K8" s="131"/>
    </row>
    <row r="9" spans="1:11" s="358" customFormat="1" ht="20.100000000000001" customHeight="1" x14ac:dyDescent="0.2">
      <c r="A9" s="351">
        <v>512</v>
      </c>
      <c r="B9" s="352">
        <v>10100</v>
      </c>
      <c r="C9" s="353" t="e">
        <f>ROUNDUP(SUM(G9:J9),0)</f>
        <v>#REF!</v>
      </c>
      <c r="D9" s="354" t="s">
        <v>36</v>
      </c>
      <c r="E9" s="355">
        <v>15.5</v>
      </c>
      <c r="F9" s="356" t="s">
        <v>51</v>
      </c>
      <c r="G9" s="353" t="e">
        <f>'Sealing of Concrete'!#REF!</f>
        <v>#REF!</v>
      </c>
      <c r="H9" s="353">
        <f>'Sealing of Concrete'!K13</f>
        <v>0</v>
      </c>
      <c r="I9" s="353">
        <f>'Sealing of Concrete'!K20</f>
        <v>61.629629629629626</v>
      </c>
      <c r="J9" s="353"/>
      <c r="K9" s="357" t="e">
        <f>C9*E9</f>
        <v>#REF!</v>
      </c>
    </row>
    <row r="10" spans="1:11" s="358" customFormat="1" ht="20.100000000000001" customHeight="1" x14ac:dyDescent="0.2">
      <c r="A10" s="351"/>
      <c r="B10" s="359"/>
      <c r="C10" s="360"/>
      <c r="D10" s="359"/>
      <c r="E10" s="359"/>
      <c r="F10" s="361"/>
      <c r="G10" s="359"/>
      <c r="H10" s="360"/>
      <c r="I10" s="360"/>
      <c r="J10" s="359"/>
      <c r="K10" s="362"/>
    </row>
    <row r="11" spans="1:11" s="358" customFormat="1" ht="20.100000000000001" customHeight="1" x14ac:dyDescent="0.2">
      <c r="A11" s="351">
        <v>516</v>
      </c>
      <c r="B11" s="354">
        <v>13600</v>
      </c>
      <c r="C11" s="353" t="e">
        <f t="shared" ref="C11:C16" si="0">SUM(G11:J11)</f>
        <v>#REF!</v>
      </c>
      <c r="D11" s="354" t="s">
        <v>5</v>
      </c>
      <c r="E11" s="363">
        <v>6</v>
      </c>
      <c r="F11" s="356" t="s">
        <v>35</v>
      </c>
      <c r="G11" s="353" t="e">
        <f>#REF!</f>
        <v>#REF!</v>
      </c>
      <c r="H11" s="353"/>
      <c r="I11" s="353"/>
      <c r="J11" s="353"/>
      <c r="K11" s="357" t="e">
        <f>C11*E11</f>
        <v>#REF!</v>
      </c>
    </row>
    <row r="12" spans="1:11" s="358" customFormat="1" ht="20.100000000000001" customHeight="1" x14ac:dyDescent="0.2">
      <c r="A12" s="351">
        <v>516</v>
      </c>
      <c r="B12" s="354">
        <v>13900</v>
      </c>
      <c r="C12" s="353" t="e">
        <f t="shared" si="0"/>
        <v>#REF!</v>
      </c>
      <c r="D12" s="354" t="s">
        <v>5</v>
      </c>
      <c r="E12" s="355">
        <v>8.75</v>
      </c>
      <c r="F12" s="356" t="s">
        <v>52</v>
      </c>
      <c r="G12" s="353" t="e">
        <f>#REF!</f>
        <v>#REF!</v>
      </c>
      <c r="H12" s="353"/>
      <c r="I12" s="353"/>
      <c r="J12" s="353"/>
      <c r="K12" s="357" t="e">
        <f>C12*E12</f>
        <v>#REF!</v>
      </c>
    </row>
    <row r="13" spans="1:11" s="358" customFormat="1" ht="20.100000000000001" customHeight="1" x14ac:dyDescent="0.2">
      <c r="A13" s="351">
        <v>516</v>
      </c>
      <c r="B13" s="354">
        <v>14020</v>
      </c>
      <c r="C13" s="353" t="e">
        <f t="shared" si="0"/>
        <v>#REF!</v>
      </c>
      <c r="D13" s="354" t="s">
        <v>0</v>
      </c>
      <c r="E13" s="355">
        <v>25.5</v>
      </c>
      <c r="F13" s="356" t="s">
        <v>54</v>
      </c>
      <c r="G13" s="353" t="e">
        <f>#REF!</f>
        <v>#REF!</v>
      </c>
      <c r="H13" s="353"/>
      <c r="I13" s="354"/>
      <c r="J13" s="354"/>
      <c r="K13" s="357" t="e">
        <f t="shared" ref="K13:K16" si="1">C13*E13</f>
        <v>#REF!</v>
      </c>
    </row>
    <row r="14" spans="1:11" s="358" customFormat="1" ht="20.100000000000001" customHeight="1" x14ac:dyDescent="0.2">
      <c r="A14" s="351">
        <v>516</v>
      </c>
      <c r="B14" s="359">
        <v>44100</v>
      </c>
      <c r="C14" s="360" t="e">
        <f t="shared" si="0"/>
        <v>#REF!</v>
      </c>
      <c r="D14" s="359" t="s">
        <v>13</v>
      </c>
      <c r="E14" s="364">
        <v>900</v>
      </c>
      <c r="F14" s="361" t="s">
        <v>71</v>
      </c>
      <c r="G14" s="360" t="e">
        <f>#REF!</f>
        <v>#REF!</v>
      </c>
      <c r="H14" s="360"/>
      <c r="I14" s="359"/>
      <c r="J14" s="359"/>
      <c r="K14" s="357" t="e">
        <f t="shared" si="1"/>
        <v>#REF!</v>
      </c>
    </row>
    <row r="15" spans="1:11" s="358" customFormat="1" ht="20.100000000000001" customHeight="1" x14ac:dyDescent="0.2">
      <c r="A15" s="351">
        <v>516</v>
      </c>
      <c r="B15" s="359">
        <v>44200</v>
      </c>
      <c r="C15" s="353" t="e">
        <f t="shared" si="0"/>
        <v>#REF!</v>
      </c>
      <c r="D15" s="359" t="s">
        <v>13</v>
      </c>
      <c r="E15" s="364">
        <v>1150</v>
      </c>
      <c r="F15" s="361" t="s">
        <v>72</v>
      </c>
      <c r="G15" s="353"/>
      <c r="H15" s="353" t="e">
        <f>#REF!</f>
        <v>#REF!</v>
      </c>
      <c r="I15" s="354"/>
      <c r="J15" s="354"/>
      <c r="K15" s="357" t="e">
        <f t="shared" si="1"/>
        <v>#REF!</v>
      </c>
    </row>
    <row r="16" spans="1:11" s="358" customFormat="1" ht="20.100000000000001" customHeight="1" x14ac:dyDescent="0.2">
      <c r="A16" s="351">
        <v>516</v>
      </c>
      <c r="B16" s="359">
        <v>44200</v>
      </c>
      <c r="C16" s="353" t="e">
        <f t="shared" si="0"/>
        <v>#REF!</v>
      </c>
      <c r="D16" s="359" t="s">
        <v>13</v>
      </c>
      <c r="E16" s="364">
        <v>1150</v>
      </c>
      <c r="F16" s="361" t="s">
        <v>73</v>
      </c>
      <c r="G16" s="360"/>
      <c r="H16" s="360" t="e">
        <f>#REF!</f>
        <v>#REF!</v>
      </c>
      <c r="I16" s="359"/>
      <c r="J16" s="359"/>
      <c r="K16" s="357" t="e">
        <f t="shared" si="1"/>
        <v>#REF!</v>
      </c>
    </row>
    <row r="17" spans="1:11" ht="20.100000000000001" customHeight="1" x14ac:dyDescent="0.2">
      <c r="A17" s="103"/>
      <c r="B17" s="104"/>
      <c r="C17" s="106"/>
      <c r="D17" s="104"/>
      <c r="E17" s="104"/>
      <c r="F17" s="105"/>
      <c r="G17" s="106"/>
      <c r="H17" s="104"/>
      <c r="I17" s="104"/>
      <c r="J17" s="104"/>
      <c r="K17" s="131"/>
    </row>
    <row r="18" spans="1:11" ht="20.100000000000001" customHeight="1" x14ac:dyDescent="0.2">
      <c r="A18" s="103"/>
      <c r="B18" s="104"/>
      <c r="C18" s="106"/>
      <c r="D18" s="104"/>
      <c r="E18" s="104"/>
      <c r="F18" s="105"/>
      <c r="G18" s="106"/>
      <c r="H18" s="104"/>
      <c r="I18" s="106"/>
      <c r="J18" s="226"/>
      <c r="K18" s="131"/>
    </row>
    <row r="19" spans="1:11" ht="20.100000000000001" customHeight="1" x14ac:dyDescent="0.2">
      <c r="A19" s="103">
        <v>526</v>
      </c>
      <c r="B19" s="104">
        <v>25010</v>
      </c>
      <c r="C19" s="106">
        <f>SUM(G19:J19)</f>
        <v>0</v>
      </c>
      <c r="D19" s="104" t="s">
        <v>36</v>
      </c>
      <c r="E19" s="231">
        <v>185</v>
      </c>
      <c r="F19" s="365" t="s">
        <v>90</v>
      </c>
      <c r="G19" s="104"/>
      <c r="H19" s="104"/>
      <c r="I19" s="104"/>
      <c r="J19" s="106">
        <f>'Surface prepration (2)'!K16</f>
        <v>0</v>
      </c>
      <c r="K19" s="242">
        <f t="shared" ref="K19:K20" si="2">C19*E19</f>
        <v>0</v>
      </c>
    </row>
    <row r="20" spans="1:11" ht="20.100000000000001" customHeight="1" x14ac:dyDescent="0.2">
      <c r="A20" s="103">
        <v>526</v>
      </c>
      <c r="B20" s="132">
        <v>90010</v>
      </c>
      <c r="C20" s="217" t="e">
        <f>SUM(G20:J20)</f>
        <v>#REF!</v>
      </c>
      <c r="D20" s="132" t="s">
        <v>0</v>
      </c>
      <c r="E20" s="239">
        <v>170</v>
      </c>
      <c r="F20" s="225" t="s">
        <v>68</v>
      </c>
      <c r="G20" s="132"/>
      <c r="H20" s="132"/>
      <c r="I20" s="132"/>
      <c r="J20" s="217" t="e">
        <f>#REF!</f>
        <v>#REF!</v>
      </c>
      <c r="K20" s="242" t="e">
        <f t="shared" si="2"/>
        <v>#REF!</v>
      </c>
    </row>
    <row r="21" spans="1:11" ht="20.100000000000001" customHeight="1" x14ac:dyDescent="0.2">
      <c r="A21" s="103"/>
      <c r="B21" s="104"/>
      <c r="C21" s="106"/>
      <c r="D21" s="104"/>
      <c r="E21" s="104"/>
      <c r="F21" s="105"/>
      <c r="G21" s="104"/>
      <c r="H21" s="104"/>
      <c r="I21" s="104"/>
      <c r="J21" s="104"/>
      <c r="K21" s="131"/>
    </row>
    <row r="22" spans="1:11" s="358" customFormat="1" ht="20.100000000000001" customHeight="1" x14ac:dyDescent="0.2">
      <c r="A22" s="351">
        <v>601</v>
      </c>
      <c r="B22" s="354">
        <v>20000</v>
      </c>
      <c r="C22" s="353" t="e">
        <f>SUM(G22:J22)</f>
        <v>#REF!</v>
      </c>
      <c r="D22" s="354" t="s">
        <v>36</v>
      </c>
      <c r="E22" s="363">
        <v>30</v>
      </c>
      <c r="F22" s="356" t="s">
        <v>49</v>
      </c>
      <c r="G22" s="354"/>
      <c r="H22" s="354"/>
      <c r="I22" s="353"/>
      <c r="J22" s="353" t="e">
        <f>#REF!</f>
        <v>#REF!</v>
      </c>
      <c r="K22" s="357" t="e">
        <f>C22*E22</f>
        <v>#REF!</v>
      </c>
    </row>
    <row r="23" spans="1:11" ht="20.100000000000001" customHeight="1" x14ac:dyDescent="0.2">
      <c r="A23" s="103"/>
      <c r="B23" s="219"/>
      <c r="C23" s="218"/>
      <c r="D23" s="219"/>
      <c r="E23" s="219"/>
      <c r="F23" s="220"/>
      <c r="G23" s="219"/>
      <c r="H23" s="219"/>
      <c r="I23" s="218"/>
      <c r="J23" s="218"/>
      <c r="K23" s="131"/>
    </row>
    <row r="24" spans="1:11" ht="20.100000000000001" customHeight="1" x14ac:dyDescent="0.2">
      <c r="A24" s="103">
        <v>607</v>
      </c>
      <c r="B24" s="219">
        <v>39901</v>
      </c>
      <c r="C24" s="106" t="e">
        <f>SUM(G24:J24)</f>
        <v>#REF!</v>
      </c>
      <c r="D24" s="219" t="s">
        <v>0</v>
      </c>
      <c r="E24" s="238">
        <v>80</v>
      </c>
      <c r="F24" s="220" t="s">
        <v>69</v>
      </c>
      <c r="G24" s="219"/>
      <c r="H24" s="219"/>
      <c r="I24" s="218" t="e">
        <f>#REF!</f>
        <v>#REF!</v>
      </c>
      <c r="J24" s="218"/>
      <c r="K24" s="242" t="e">
        <f>C24*E24</f>
        <v>#REF!</v>
      </c>
    </row>
    <row r="25" spans="1:11" ht="20.100000000000001" customHeight="1" x14ac:dyDescent="0.2">
      <c r="A25" s="103"/>
      <c r="B25" s="104"/>
      <c r="C25" s="106"/>
      <c r="D25" s="104"/>
      <c r="E25" s="104"/>
      <c r="F25" s="105"/>
      <c r="G25" s="104"/>
      <c r="H25" s="104"/>
      <c r="I25" s="104"/>
      <c r="J25" s="104"/>
      <c r="K25" s="131"/>
    </row>
    <row r="26" spans="1:11" ht="20.100000000000001" customHeight="1" thickBot="1" x14ac:dyDescent="0.25">
      <c r="A26" s="227" t="s">
        <v>32</v>
      </c>
      <c r="B26" s="228" t="s">
        <v>32</v>
      </c>
      <c r="C26" s="228"/>
      <c r="D26" s="228" t="s">
        <v>32</v>
      </c>
      <c r="E26" s="240" t="s">
        <v>32</v>
      </c>
      <c r="F26" s="243" t="s">
        <v>8</v>
      </c>
      <c r="G26" s="228"/>
      <c r="H26" s="228"/>
      <c r="I26" s="228"/>
      <c r="J26" s="229" t="s">
        <v>32</v>
      </c>
      <c r="K26" s="244" t="e">
        <f>SUM(K5:K24)</f>
        <v>#REF!</v>
      </c>
    </row>
  </sheetData>
  <mergeCells count="13">
    <mergeCell ref="G3:J3"/>
    <mergeCell ref="K3:K4"/>
    <mergeCell ref="A1:F2"/>
    <mergeCell ref="H1:I1"/>
    <mergeCell ref="J1:K1"/>
    <mergeCell ref="H2:I2"/>
    <mergeCell ref="J2:K2"/>
    <mergeCell ref="A3:A4"/>
    <mergeCell ref="B3:B4"/>
    <mergeCell ref="E3:E4"/>
    <mergeCell ref="F3:F4"/>
    <mergeCell ref="C3:C4"/>
    <mergeCell ref="D3:D4"/>
  </mergeCells>
  <printOptions horizontalCentered="1"/>
  <pageMargins left="0.5" right="0.5" top="0.5" bottom="0.5" header="0.3" footer="0.3"/>
  <pageSetup scale="54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78C537-6FEF-4951-8F8E-2531D948A7E4}">
  <sheetPr>
    <tabColor rgb="FF92D050"/>
    <pageSetUpPr fitToPage="1"/>
  </sheetPr>
  <dimension ref="A1:N20"/>
  <sheetViews>
    <sheetView workbookViewId="0">
      <selection activeCell="F16" sqref="F16"/>
    </sheetView>
  </sheetViews>
  <sheetFormatPr defaultRowHeight="12.75" x14ac:dyDescent="0.2"/>
  <cols>
    <col min="1" max="1" width="9.140625" customWidth="1"/>
    <col min="6" max="6" width="13.5703125" bestFit="1" customWidth="1"/>
    <col min="10" max="10" width="11.140625" bestFit="1" customWidth="1"/>
    <col min="11" max="11" width="10.28515625" bestFit="1" customWidth="1"/>
  </cols>
  <sheetData>
    <row r="1" spans="1:14" x14ac:dyDescent="0.2">
      <c r="A1" s="9"/>
      <c r="B1" s="10"/>
      <c r="C1" s="10"/>
      <c r="D1" s="10"/>
      <c r="E1" s="236" t="s">
        <v>88</v>
      </c>
      <c r="F1" s="12" t="str">
        <f>Summary2!C1</f>
        <v>DEL-229-0021</v>
      </c>
      <c r="G1" s="13"/>
      <c r="H1" s="13"/>
      <c r="I1" s="14"/>
      <c r="J1" s="203"/>
      <c r="K1" s="16"/>
      <c r="L1" s="41"/>
    </row>
    <row r="2" spans="1:14" x14ac:dyDescent="0.2">
      <c r="A2" s="17"/>
      <c r="B2" s="18"/>
      <c r="C2" s="18"/>
      <c r="D2" s="18"/>
      <c r="E2" s="108" t="s">
        <v>42</v>
      </c>
      <c r="F2" s="20" t="str">
        <f>Summary2!C2</f>
        <v>DEL-229-0.930</v>
      </c>
      <c r="G2" s="21"/>
      <c r="H2" s="21"/>
      <c r="I2" s="206"/>
      <c r="J2" s="75" t="s">
        <v>89</v>
      </c>
      <c r="K2" s="128" t="str">
        <f>Summary2!G2</f>
        <v>CCJ</v>
      </c>
      <c r="L2" s="92"/>
    </row>
    <row r="3" spans="1:14" x14ac:dyDescent="0.2">
      <c r="A3" s="17"/>
      <c r="B3" s="18"/>
      <c r="C3" s="18"/>
      <c r="D3" s="18"/>
      <c r="E3" s="108" t="s">
        <v>87</v>
      </c>
      <c r="F3" s="24" t="str">
        <f>Summary2!C3</f>
        <v>ODOT District 6</v>
      </c>
      <c r="G3" s="260"/>
      <c r="H3" s="19"/>
      <c r="I3" s="206"/>
      <c r="J3" s="75" t="s">
        <v>15</v>
      </c>
      <c r="K3" s="235">
        <v>44789</v>
      </c>
      <c r="L3" s="92"/>
    </row>
    <row r="4" spans="1:14" x14ac:dyDescent="0.2">
      <c r="A4" s="36"/>
      <c r="B4" s="18"/>
      <c r="C4" s="18"/>
      <c r="D4" s="18"/>
      <c r="E4" s="18"/>
      <c r="F4" s="25"/>
      <c r="G4" s="25"/>
      <c r="H4" s="25"/>
      <c r="I4" s="91"/>
      <c r="J4" s="23" t="s">
        <v>17</v>
      </c>
      <c r="K4" s="69"/>
      <c r="L4" s="92"/>
    </row>
    <row r="5" spans="1:14" ht="15.75" x14ac:dyDescent="0.2">
      <c r="A5" s="17"/>
      <c r="B5" s="18"/>
      <c r="C5" s="18"/>
      <c r="D5" s="18"/>
      <c r="E5" s="26" t="s">
        <v>18</v>
      </c>
      <c r="G5" s="264"/>
      <c r="H5" s="25"/>
      <c r="I5" s="91"/>
      <c r="J5" s="75" t="s">
        <v>15</v>
      </c>
      <c r="K5" s="133"/>
      <c r="L5" s="92"/>
    </row>
    <row r="6" spans="1:14" ht="13.5" thickBot="1" x14ac:dyDescent="0.25">
      <c r="A6" s="27"/>
      <c r="B6" s="28"/>
      <c r="C6" s="28"/>
      <c r="D6" s="28"/>
      <c r="E6" s="28"/>
      <c r="F6" s="28"/>
      <c r="G6" s="28"/>
      <c r="H6" s="28"/>
      <c r="I6" s="28"/>
      <c r="J6" s="27"/>
      <c r="K6" s="28"/>
      <c r="L6" s="30"/>
    </row>
    <row r="7" spans="1:14" x14ac:dyDescent="0.2">
      <c r="A7" s="50"/>
      <c r="B7" s="51"/>
      <c r="C7" s="51"/>
      <c r="D7" s="51"/>
      <c r="E7" s="51"/>
      <c r="F7" s="51"/>
      <c r="G7" s="51"/>
      <c r="H7" s="51"/>
      <c r="I7" s="51"/>
      <c r="J7" s="51"/>
      <c r="K7" s="51"/>
      <c r="L7" s="71"/>
    </row>
    <row r="8" spans="1:14" x14ac:dyDescent="0.2">
      <c r="A8" s="72"/>
      <c r="G8" s="93"/>
      <c r="L8" s="92"/>
    </row>
    <row r="9" spans="1:14" x14ac:dyDescent="0.2">
      <c r="A9" s="72"/>
      <c r="B9" s="56" t="s">
        <v>19</v>
      </c>
      <c r="C9" s="514" t="s">
        <v>175</v>
      </c>
      <c r="D9" s="514"/>
      <c r="E9" s="514"/>
      <c r="F9" s="514"/>
      <c r="G9" s="514"/>
      <c r="H9" s="514"/>
      <c r="I9" s="55"/>
      <c r="J9" s="56" t="s">
        <v>20</v>
      </c>
      <c r="K9" s="199" t="s">
        <v>185</v>
      </c>
      <c r="L9" s="92"/>
    </row>
    <row r="10" spans="1:14" x14ac:dyDescent="0.2">
      <c r="A10" s="72"/>
      <c r="C10" s="514"/>
      <c r="D10" s="514"/>
      <c r="E10" s="514"/>
      <c r="F10" s="514"/>
      <c r="G10" s="514"/>
      <c r="H10" s="514"/>
      <c r="I10" s="55"/>
      <c r="J10" s="56" t="s">
        <v>21</v>
      </c>
      <c r="K10" s="200">
        <f>K20</f>
        <v>11</v>
      </c>
      <c r="L10" s="92"/>
    </row>
    <row r="11" spans="1:14" x14ac:dyDescent="0.2">
      <c r="A11" s="72"/>
      <c r="C11" s="514"/>
      <c r="D11" s="514"/>
      <c r="E11" s="514"/>
      <c r="F11" s="514"/>
      <c r="G11" s="514"/>
      <c r="H11" s="514"/>
      <c r="J11" s="56" t="s">
        <v>22</v>
      </c>
      <c r="K11" s="201" t="str">
        <f>L20</f>
        <v>SY</v>
      </c>
      <c r="L11" s="92"/>
    </row>
    <row r="12" spans="1:14" x14ac:dyDescent="0.2">
      <c r="A12" s="72"/>
      <c r="L12" s="92"/>
    </row>
    <row r="13" spans="1:14" x14ac:dyDescent="0.2">
      <c r="A13" s="72"/>
      <c r="L13" s="92"/>
    </row>
    <row r="14" spans="1:14" ht="25.5" x14ac:dyDescent="0.2">
      <c r="A14" s="90"/>
      <c r="C14" s="1"/>
      <c r="D14" s="82"/>
      <c r="E14" s="6"/>
      <c r="F14" s="81" t="s">
        <v>183</v>
      </c>
      <c r="G14" s="81" t="s">
        <v>184</v>
      </c>
      <c r="H14" s="81"/>
      <c r="J14" s="81"/>
      <c r="K14" s="80" t="s">
        <v>26</v>
      </c>
      <c r="L14" s="97"/>
    </row>
    <row r="15" spans="1:14" x14ac:dyDescent="0.2">
      <c r="A15" s="90"/>
      <c r="C15" s="1"/>
      <c r="D15" s="84"/>
      <c r="E15" s="82" t="s">
        <v>59</v>
      </c>
      <c r="F15" s="94">
        <v>32.5</v>
      </c>
      <c r="G15" s="82">
        <v>11.5</v>
      </c>
      <c r="H15" s="94"/>
      <c r="J15" s="418"/>
      <c r="K15" s="209">
        <f>F15*G15/36</f>
        <v>10.381944444444445</v>
      </c>
      <c r="L15" s="214"/>
      <c r="N15" s="373" t="s">
        <v>157</v>
      </c>
    </row>
    <row r="16" spans="1:14" x14ac:dyDescent="0.2">
      <c r="A16" s="90"/>
      <c r="C16" s="1"/>
      <c r="L16" s="214"/>
    </row>
    <row r="17" spans="1:12" x14ac:dyDescent="0.2">
      <c r="A17" s="90"/>
      <c r="C17" s="1"/>
      <c r="D17" s="84"/>
      <c r="E17" s="82"/>
      <c r="F17" s="94"/>
      <c r="G17" s="82"/>
      <c r="H17" s="94"/>
      <c r="J17" s="82" t="s">
        <v>27</v>
      </c>
      <c r="K17" s="209">
        <f>SUM(K15:K16)</f>
        <v>10.381944444444445</v>
      </c>
      <c r="L17" s="214"/>
    </row>
    <row r="18" spans="1:12" x14ac:dyDescent="0.2">
      <c r="A18" s="90"/>
      <c r="C18" s="1"/>
      <c r="D18" s="1"/>
      <c r="E18" s="84"/>
      <c r="F18" s="82"/>
      <c r="G18" s="94"/>
      <c r="H18" s="82"/>
      <c r="I18" s="120"/>
      <c r="J18" s="1"/>
      <c r="K18" s="120"/>
      <c r="L18" s="215"/>
    </row>
    <row r="19" spans="1:12" x14ac:dyDescent="0.2">
      <c r="A19" s="90"/>
      <c r="C19" s="1"/>
      <c r="D19" s="1"/>
      <c r="E19" s="84"/>
      <c r="F19" s="82"/>
      <c r="G19" s="94"/>
      <c r="H19" s="82"/>
      <c r="I19" s="1"/>
      <c r="J19" s="1"/>
      <c r="K19" s="1"/>
      <c r="L19" s="204"/>
    </row>
    <row r="20" spans="1:12" ht="13.5" thickBot="1" x14ac:dyDescent="0.25">
      <c r="A20" s="121"/>
      <c r="B20" s="4"/>
      <c r="C20" s="129"/>
      <c r="D20" s="129"/>
      <c r="E20" s="107"/>
      <c r="F20" s="112"/>
      <c r="G20" s="129"/>
      <c r="H20" s="112"/>
      <c r="I20" s="129"/>
      <c r="J20" s="208" t="s">
        <v>75</v>
      </c>
      <c r="K20" s="101">
        <f>ROUNDUP(K17,0)</f>
        <v>11</v>
      </c>
      <c r="L20" s="216" t="s">
        <v>12</v>
      </c>
    </row>
  </sheetData>
  <mergeCells count="1">
    <mergeCell ref="C9:H11"/>
  </mergeCells>
  <pageMargins left="0.7" right="0.7" top="0.75" bottom="0.75" header="0.3" footer="0.3"/>
  <pageSetup scale="78" fitToHeight="0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A1:K47"/>
  <sheetViews>
    <sheetView workbookViewId="0">
      <selection activeCell="E11" sqref="E11"/>
    </sheetView>
  </sheetViews>
  <sheetFormatPr defaultRowHeight="12.75" x14ac:dyDescent="0.2"/>
  <cols>
    <col min="1" max="1" width="11.85546875" customWidth="1"/>
    <col min="2" max="2" width="94.28515625" customWidth="1"/>
    <col min="3" max="3" width="9.5703125" bestFit="1" customWidth="1"/>
    <col min="5" max="5" width="13.5703125" customWidth="1"/>
    <col min="6" max="6" width="7.42578125" customWidth="1"/>
    <col min="7" max="7" width="12.7109375" bestFit="1" customWidth="1"/>
  </cols>
  <sheetData>
    <row r="1" spans="1:8" x14ac:dyDescent="0.2">
      <c r="A1" s="9"/>
      <c r="B1" s="11" t="s">
        <v>14</v>
      </c>
      <c r="C1" s="258" t="s">
        <v>112</v>
      </c>
      <c r="D1" s="122"/>
      <c r="E1" s="14"/>
      <c r="F1" s="16"/>
      <c r="G1" s="41"/>
    </row>
    <row r="2" spans="1:8" x14ac:dyDescent="0.2">
      <c r="A2" s="17"/>
      <c r="B2" s="108" t="s">
        <v>42</v>
      </c>
      <c r="C2" s="20" t="s">
        <v>118</v>
      </c>
      <c r="E2" s="19"/>
      <c r="F2" s="75" t="s">
        <v>83</v>
      </c>
      <c r="G2" s="232" t="s">
        <v>70</v>
      </c>
    </row>
    <row r="3" spans="1:8" x14ac:dyDescent="0.2">
      <c r="A3" s="17"/>
      <c r="B3" s="108" t="s">
        <v>87</v>
      </c>
      <c r="C3" s="20" t="s">
        <v>93</v>
      </c>
      <c r="E3" s="19"/>
      <c r="F3" s="75" t="s">
        <v>84</v>
      </c>
      <c r="G3" s="233">
        <v>45181</v>
      </c>
    </row>
    <row r="4" spans="1:8" x14ac:dyDescent="0.2">
      <c r="A4" s="36"/>
      <c r="B4" s="109"/>
      <c r="C4" s="25"/>
      <c r="E4" s="18"/>
      <c r="F4" s="75" t="s">
        <v>85</v>
      </c>
      <c r="G4" s="70" t="s">
        <v>159</v>
      </c>
    </row>
    <row r="5" spans="1:8" ht="15.75" x14ac:dyDescent="0.2">
      <c r="A5" s="17"/>
      <c r="B5" s="257" t="s">
        <v>18</v>
      </c>
      <c r="C5" s="25"/>
      <c r="E5" s="18"/>
      <c r="F5" s="75" t="s">
        <v>84</v>
      </c>
      <c r="G5" s="234">
        <v>45182</v>
      </c>
    </row>
    <row r="6" spans="1:8" ht="13.5" thickBot="1" x14ac:dyDescent="0.25">
      <c r="A6" s="27"/>
      <c r="B6" s="28"/>
      <c r="C6" s="28"/>
      <c r="D6" s="28"/>
      <c r="E6" s="28"/>
      <c r="F6" s="28"/>
      <c r="G6" s="30"/>
    </row>
    <row r="8" spans="1:8" ht="15.75" x14ac:dyDescent="0.25">
      <c r="A8" s="476" t="s">
        <v>153</v>
      </c>
      <c r="B8" s="477"/>
      <c r="C8" s="477"/>
      <c r="D8" s="477"/>
      <c r="E8" s="477"/>
      <c r="F8" s="477"/>
      <c r="G8" s="478"/>
    </row>
    <row r="9" spans="1:8" ht="21" customHeight="1" x14ac:dyDescent="0.2">
      <c r="A9" s="255" t="s">
        <v>66</v>
      </c>
      <c r="B9" s="256" t="s">
        <v>34</v>
      </c>
      <c r="C9" s="255" t="s">
        <v>60</v>
      </c>
      <c r="D9" s="255" t="s">
        <v>62</v>
      </c>
      <c r="E9" s="255" t="s">
        <v>63</v>
      </c>
      <c r="F9" s="255"/>
      <c r="G9" s="255" t="s">
        <v>64</v>
      </c>
    </row>
    <row r="10" spans="1:8" ht="15" customHeight="1" x14ac:dyDescent="0.2">
      <c r="A10" s="116">
        <v>202</v>
      </c>
      <c r="B10" s="408" t="s">
        <v>11</v>
      </c>
      <c r="C10" s="115">
        <f>'Structure Removed'!K10</f>
        <v>1</v>
      </c>
      <c r="D10" s="116" t="s">
        <v>4</v>
      </c>
      <c r="E10" s="378">
        <f>'Structure Removed'!K39</f>
        <v>28000</v>
      </c>
      <c r="F10" s="114"/>
      <c r="G10" s="241">
        <f>C10*E10</f>
        <v>28000</v>
      </c>
      <c r="H10" s="420"/>
    </row>
    <row r="11" spans="1:8" ht="15" customHeight="1" x14ac:dyDescent="0.2">
      <c r="A11" s="252">
        <v>202</v>
      </c>
      <c r="B11" s="412" t="s">
        <v>189</v>
      </c>
      <c r="C11" s="251">
        <f>'Wearing Course Rem'!K20</f>
        <v>67</v>
      </c>
      <c r="D11" s="252" t="s">
        <v>12</v>
      </c>
      <c r="E11" s="379"/>
      <c r="F11" s="250"/>
      <c r="G11" s="342"/>
      <c r="H11" s="420"/>
    </row>
    <row r="12" spans="1:8" ht="15" customHeight="1" x14ac:dyDescent="0.2">
      <c r="A12" s="252"/>
      <c r="B12" s="412"/>
      <c r="C12" s="251"/>
      <c r="D12" s="252"/>
      <c r="E12" s="379"/>
      <c r="F12" s="250"/>
      <c r="G12" s="342"/>
    </row>
    <row r="13" spans="1:8" ht="15" customHeight="1" x14ac:dyDescent="0.2">
      <c r="A13" s="116">
        <v>509</v>
      </c>
      <c r="B13" s="408" t="s">
        <v>3</v>
      </c>
      <c r="C13" s="115">
        <f>'Reinforcing Steel'!K24</f>
        <v>22922</v>
      </c>
      <c r="D13" s="116" t="s">
        <v>1</v>
      </c>
      <c r="E13" s="380">
        <v>2</v>
      </c>
      <c r="F13" s="114"/>
      <c r="G13" s="241">
        <f t="shared" ref="G13:G30" si="0">C13*E13</f>
        <v>45844</v>
      </c>
    </row>
    <row r="14" spans="1:8" ht="15" customHeight="1" x14ac:dyDescent="0.2">
      <c r="A14" s="116">
        <v>509</v>
      </c>
      <c r="B14" s="409" t="s">
        <v>167</v>
      </c>
      <c r="C14" s="251">
        <f>'Reinforcing Replacement'!K24</f>
        <v>580</v>
      </c>
      <c r="D14" s="116" t="s">
        <v>1</v>
      </c>
      <c r="E14" s="381">
        <v>4</v>
      </c>
      <c r="F14" s="250"/>
      <c r="G14" s="241">
        <f t="shared" si="0"/>
        <v>2320</v>
      </c>
    </row>
    <row r="15" spans="1:8" ht="15" customHeight="1" x14ac:dyDescent="0.2">
      <c r="A15" s="252"/>
      <c r="B15" s="409"/>
      <c r="C15" s="251"/>
      <c r="D15" s="252"/>
      <c r="E15" s="381"/>
      <c r="F15" s="250"/>
      <c r="G15" s="342"/>
    </row>
    <row r="16" spans="1:8" ht="15" customHeight="1" x14ac:dyDescent="0.2">
      <c r="A16" s="116">
        <v>511</v>
      </c>
      <c r="B16" s="408" t="s">
        <v>152</v>
      </c>
      <c r="C16" s="115">
        <f>'Bridge Deck Conc'!K29</f>
        <v>74.42962962962963</v>
      </c>
      <c r="D16" s="116" t="s">
        <v>2</v>
      </c>
      <c r="E16" s="380">
        <v>1250</v>
      </c>
      <c r="F16" s="114"/>
      <c r="G16" s="241">
        <f t="shared" si="0"/>
        <v>93037.037037037036</v>
      </c>
    </row>
    <row r="17" spans="1:7" ht="15" customHeight="1" x14ac:dyDescent="0.2">
      <c r="A17" s="414"/>
      <c r="B17" s="412"/>
      <c r="C17" s="251"/>
      <c r="D17" s="252"/>
      <c r="E17" s="381"/>
      <c r="F17" s="250"/>
      <c r="G17" s="342"/>
    </row>
    <row r="18" spans="1:7" ht="15" customHeight="1" x14ac:dyDescent="0.2">
      <c r="A18" s="410">
        <v>512</v>
      </c>
      <c r="B18" s="411" t="s">
        <v>51</v>
      </c>
      <c r="C18" s="251">
        <f>'Sealing of Concrete'!K26</f>
        <v>62</v>
      </c>
      <c r="D18" s="116" t="s">
        <v>12</v>
      </c>
      <c r="E18" s="381"/>
      <c r="F18" s="250"/>
      <c r="G18" s="342"/>
    </row>
    <row r="19" spans="1:7" ht="15" customHeight="1" x14ac:dyDescent="0.2">
      <c r="A19" s="415"/>
      <c r="B19" s="409"/>
      <c r="C19" s="251"/>
      <c r="D19" s="252"/>
      <c r="E19" s="381"/>
      <c r="F19" s="250"/>
      <c r="G19" s="342"/>
    </row>
    <row r="20" spans="1:7" ht="15" customHeight="1" x14ac:dyDescent="0.2">
      <c r="A20" s="116">
        <v>517</v>
      </c>
      <c r="B20" s="408" t="str">
        <f>'TST Rail'!C9</f>
        <v>RAILING (THREE STEEL TUBE BRIDGE RAILING)</v>
      </c>
      <c r="C20" s="115">
        <f>'TST Rail'!K20</f>
        <v>272</v>
      </c>
      <c r="D20" s="116" t="s">
        <v>0</v>
      </c>
      <c r="E20" s="380">
        <v>425</v>
      </c>
      <c r="F20" s="114"/>
      <c r="G20" s="241">
        <f t="shared" si="0"/>
        <v>115600</v>
      </c>
    </row>
    <row r="21" spans="1:7" ht="15" customHeight="1" x14ac:dyDescent="0.2">
      <c r="A21" s="414"/>
      <c r="B21" s="412"/>
      <c r="C21" s="251"/>
      <c r="D21" s="252"/>
      <c r="E21" s="381"/>
      <c r="F21" s="250"/>
      <c r="G21" s="342"/>
    </row>
    <row r="22" spans="1:7" ht="15" customHeight="1" x14ac:dyDescent="0.2">
      <c r="A22" s="410">
        <v>518</v>
      </c>
      <c r="B22" s="409" t="s">
        <v>168</v>
      </c>
      <c r="C22" s="251">
        <f>'Drip Strip'!K23</f>
        <v>314</v>
      </c>
      <c r="D22" s="413" t="s">
        <v>0</v>
      </c>
      <c r="E22" s="381">
        <v>17.5</v>
      </c>
      <c r="F22" s="250"/>
      <c r="G22" s="241">
        <f t="shared" si="0"/>
        <v>5495</v>
      </c>
    </row>
    <row r="23" spans="1:7" ht="15" customHeight="1" x14ac:dyDescent="0.2">
      <c r="A23" s="415"/>
      <c r="B23" s="409"/>
      <c r="C23" s="251"/>
      <c r="D23" s="413"/>
      <c r="E23" s="381"/>
      <c r="F23" s="250"/>
      <c r="G23" s="342"/>
    </row>
    <row r="24" spans="1:7" ht="15" customHeight="1" x14ac:dyDescent="0.2">
      <c r="A24" s="252">
        <v>519</v>
      </c>
      <c r="B24" s="412" t="s">
        <v>132</v>
      </c>
      <c r="C24" s="371">
        <f>'PATCHING-519'!K20</f>
        <v>100</v>
      </c>
      <c r="D24" s="252" t="s">
        <v>121</v>
      </c>
      <c r="E24" s="381">
        <v>110</v>
      </c>
      <c r="F24" s="250"/>
      <c r="G24" s="241">
        <f t="shared" si="0"/>
        <v>11000</v>
      </c>
    </row>
    <row r="25" spans="1:7" ht="15" customHeight="1" x14ac:dyDescent="0.2">
      <c r="A25" s="252"/>
      <c r="B25" s="412"/>
      <c r="C25" s="371"/>
      <c r="D25" s="252"/>
      <c r="E25" s="381"/>
      <c r="F25" s="250"/>
      <c r="G25" s="342"/>
    </row>
    <row r="26" spans="1:7" ht="15" customHeight="1" x14ac:dyDescent="0.2">
      <c r="A26" s="407">
        <v>848</v>
      </c>
      <c r="B26" s="408" t="s">
        <v>135</v>
      </c>
      <c r="C26" s="119">
        <f>'SDC Overlay (2)'!K19</f>
        <v>520</v>
      </c>
      <c r="D26" s="116" t="str">
        <f>'SDC Overlay (2)'!K11</f>
        <v>SY</v>
      </c>
      <c r="E26" s="382">
        <v>75</v>
      </c>
      <c r="F26" s="119"/>
      <c r="G26" s="241">
        <f t="shared" si="0"/>
        <v>39000</v>
      </c>
    </row>
    <row r="27" spans="1:7" ht="15" customHeight="1" x14ac:dyDescent="0.2">
      <c r="A27" s="252">
        <v>848</v>
      </c>
      <c r="B27" s="409" t="s">
        <v>171</v>
      </c>
      <c r="C27" s="251">
        <f>'Surface prepration (2)'!K20</f>
        <v>380</v>
      </c>
      <c r="D27" s="252" t="s">
        <v>12</v>
      </c>
      <c r="E27" s="381">
        <v>115</v>
      </c>
      <c r="F27" s="250"/>
      <c r="G27" s="241">
        <f t="shared" si="0"/>
        <v>43700</v>
      </c>
    </row>
    <row r="28" spans="1:7" ht="15" customHeight="1" x14ac:dyDescent="0.2">
      <c r="A28" s="252">
        <v>848</v>
      </c>
      <c r="B28" s="409" t="s">
        <v>172</v>
      </c>
      <c r="C28" s="119">
        <f>'SDC Material'!K20</f>
        <v>4</v>
      </c>
      <c r="D28" s="413" t="s">
        <v>2</v>
      </c>
      <c r="E28" s="382"/>
      <c r="F28" s="119"/>
      <c r="G28" s="241"/>
    </row>
    <row r="29" spans="1:7" ht="15" customHeight="1" x14ac:dyDescent="0.2">
      <c r="A29" s="252">
        <v>848</v>
      </c>
      <c r="B29" s="409" t="s">
        <v>173</v>
      </c>
      <c r="C29" s="119">
        <f>'Hand Chipping'!K20</f>
        <v>57</v>
      </c>
      <c r="D29" s="413" t="s">
        <v>12</v>
      </c>
      <c r="E29" s="382"/>
      <c r="F29" s="119"/>
      <c r="G29" s="241"/>
    </row>
    <row r="30" spans="1:7" ht="15" customHeight="1" x14ac:dyDescent="0.2">
      <c r="A30" s="252">
        <v>848</v>
      </c>
      <c r="B30" s="409" t="s">
        <v>174</v>
      </c>
      <c r="C30" s="119">
        <v>1</v>
      </c>
      <c r="D30" s="116" t="s">
        <v>4</v>
      </c>
      <c r="E30" s="382">
        <v>2000</v>
      </c>
      <c r="F30" s="119"/>
      <c r="G30" s="241">
        <f t="shared" si="0"/>
        <v>2000</v>
      </c>
    </row>
    <row r="31" spans="1:7" ht="15" customHeight="1" x14ac:dyDescent="0.2">
      <c r="A31" s="252">
        <v>848</v>
      </c>
      <c r="B31" s="409" t="s">
        <v>175</v>
      </c>
      <c r="C31" s="119">
        <f>'Full Depth'!K20</f>
        <v>11</v>
      </c>
      <c r="D31" s="413" t="s">
        <v>2</v>
      </c>
      <c r="E31" s="382"/>
      <c r="F31" s="119"/>
      <c r="G31" s="241"/>
    </row>
    <row r="32" spans="1:7" ht="15" customHeight="1" x14ac:dyDescent="0.2">
      <c r="C32" s="2"/>
      <c r="D32" s="2"/>
      <c r="E32" s="2"/>
      <c r="F32" s="44" t="s">
        <v>27</v>
      </c>
      <c r="G32" s="117">
        <f>SUM(G10:G28)</f>
        <v>383996.03703703702</v>
      </c>
    </row>
    <row r="33" spans="6:11" ht="15" customHeight="1" x14ac:dyDescent="0.2">
      <c r="F33" s="44" t="s">
        <v>134</v>
      </c>
      <c r="G33" s="117">
        <f>G32*0.25</f>
        <v>95999.009259259255</v>
      </c>
      <c r="J33" s="84" t="s">
        <v>155</v>
      </c>
      <c r="K33">
        <f>36*126.5</f>
        <v>4554</v>
      </c>
    </row>
    <row r="34" spans="6:11" ht="15" customHeight="1" x14ac:dyDescent="0.2">
      <c r="F34" s="44" t="s">
        <v>67</v>
      </c>
      <c r="G34" s="117">
        <f>ROUNDUP(G32+G33,-3)</f>
        <v>480000</v>
      </c>
      <c r="J34" s="1" t="s">
        <v>154</v>
      </c>
      <c r="K34" s="372">
        <f>G34/K33</f>
        <v>105.40184453227931</v>
      </c>
    </row>
    <row r="35" spans="6:11" ht="15" customHeight="1" x14ac:dyDescent="0.2"/>
    <row r="36" spans="6:11" ht="15" customHeight="1" x14ac:dyDescent="0.2">
      <c r="F36" s="44" t="s">
        <v>188</v>
      </c>
      <c r="G36" s="304">
        <v>474000</v>
      </c>
    </row>
    <row r="37" spans="6:11" ht="15" customHeight="1" x14ac:dyDescent="0.2"/>
    <row r="38" spans="6:11" ht="15" customHeight="1" x14ac:dyDescent="0.2"/>
    <row r="39" spans="6:11" ht="15" customHeight="1" x14ac:dyDescent="0.2"/>
    <row r="40" spans="6:11" ht="15" customHeight="1" x14ac:dyDescent="0.2"/>
    <row r="41" spans="6:11" ht="15" customHeight="1" x14ac:dyDescent="0.2"/>
    <row r="42" spans="6:11" ht="15" customHeight="1" x14ac:dyDescent="0.2"/>
    <row r="43" spans="6:11" ht="15" customHeight="1" x14ac:dyDescent="0.2"/>
    <row r="44" spans="6:11" ht="15" customHeight="1" x14ac:dyDescent="0.2"/>
    <row r="45" spans="6:11" ht="15" customHeight="1" x14ac:dyDescent="0.2"/>
    <row r="46" spans="6:11" ht="15" customHeight="1" x14ac:dyDescent="0.2"/>
    <row r="47" spans="6:11" ht="15" customHeight="1" x14ac:dyDescent="0.2"/>
  </sheetData>
  <sortState xmlns:xlrd2="http://schemas.microsoft.com/office/spreadsheetml/2017/richdata2" ref="A10:G26">
    <sortCondition ref="A10:A26"/>
  </sortState>
  <mergeCells count="1">
    <mergeCell ref="A8:G8"/>
  </mergeCells>
  <pageMargins left="0.7" right="0.7" top="0.75" bottom="0.75" header="0.3" footer="0.3"/>
  <pageSetup scale="6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0367B4-20E6-4C1C-80FB-A6ACB9840E69}">
  <sheetPr>
    <tabColor rgb="FFFFC000"/>
    <pageSetUpPr fitToPage="1"/>
  </sheetPr>
  <dimension ref="A1:N34"/>
  <sheetViews>
    <sheetView workbookViewId="0">
      <selection activeCell="F23" sqref="F23"/>
    </sheetView>
  </sheetViews>
  <sheetFormatPr defaultColWidth="9.140625" defaultRowHeight="12.75" x14ac:dyDescent="0.2"/>
  <cols>
    <col min="1" max="1" width="9.140625" style="48"/>
    <col min="2" max="2" width="9.140625" style="48" customWidth="1"/>
    <col min="3" max="5" width="9.140625" style="48"/>
    <col min="6" max="6" width="13.5703125" style="48" bestFit="1" customWidth="1"/>
    <col min="7" max="7" width="9.140625" style="48"/>
    <col min="8" max="8" width="11.140625" style="48" customWidth="1"/>
    <col min="9" max="9" width="9.140625" style="48"/>
    <col min="10" max="10" width="11.140625" style="48" bestFit="1" customWidth="1"/>
    <col min="11" max="11" width="10.28515625" style="48" bestFit="1" customWidth="1"/>
    <col min="12" max="16384" width="9.140625" style="48"/>
  </cols>
  <sheetData>
    <row r="1" spans="1:14" x14ac:dyDescent="0.2">
      <c r="A1" s="50"/>
      <c r="B1" s="51"/>
      <c r="C1" s="51"/>
      <c r="D1" s="51"/>
      <c r="E1" s="307" t="s">
        <v>88</v>
      </c>
      <c r="F1" s="266" t="str">
        <f>[2]Summary2!C1</f>
        <v>DEL-229-0021</v>
      </c>
      <c r="G1" s="52"/>
      <c r="H1" s="52"/>
      <c r="I1" s="95"/>
      <c r="J1" s="50"/>
      <c r="K1" s="53"/>
      <c r="L1" s="267"/>
    </row>
    <row r="2" spans="1:14" ht="13.5" thickBot="1" x14ac:dyDescent="0.25">
      <c r="A2" s="54"/>
      <c r="B2" s="55"/>
      <c r="C2" s="55"/>
      <c r="D2" s="55"/>
      <c r="E2" s="268" t="s">
        <v>42</v>
      </c>
      <c r="F2" s="269" t="str">
        <f>[2]Summary2!C2</f>
        <v>DEL-229-0.930</v>
      </c>
      <c r="G2" s="315"/>
      <c r="H2" s="315"/>
      <c r="I2" s="97"/>
      <c r="J2" s="298" t="s">
        <v>89</v>
      </c>
      <c r="K2" s="308" t="s">
        <v>70</v>
      </c>
      <c r="L2" s="310"/>
    </row>
    <row r="3" spans="1:14" ht="13.5" thickBot="1" x14ac:dyDescent="0.25">
      <c r="A3" s="54"/>
      <c r="B3" s="55"/>
      <c r="C3" s="55"/>
      <c r="D3" s="55"/>
      <c r="E3" s="268" t="s">
        <v>87</v>
      </c>
      <c r="F3" s="58" t="str">
        <f>[2]Summary2!C3</f>
        <v>ODOT District 6</v>
      </c>
      <c r="G3" s="55"/>
      <c r="H3" s="55"/>
      <c r="I3" s="97"/>
      <c r="J3" s="298" t="s">
        <v>15</v>
      </c>
      <c r="K3" s="309">
        <v>44789</v>
      </c>
      <c r="L3" s="310"/>
    </row>
    <row r="4" spans="1:14" ht="13.5" thickBot="1" x14ac:dyDescent="0.25">
      <c r="A4" s="36"/>
      <c r="B4" s="55"/>
      <c r="C4" s="55"/>
      <c r="D4" s="55"/>
      <c r="E4" s="55"/>
      <c r="F4" s="182"/>
      <c r="G4" s="182"/>
      <c r="H4" s="182"/>
      <c r="I4" s="97"/>
      <c r="J4" s="298" t="s">
        <v>17</v>
      </c>
      <c r="K4" s="311" t="s">
        <v>159</v>
      </c>
      <c r="L4" s="310"/>
    </row>
    <row r="5" spans="1:14" ht="16.5" thickBot="1" x14ac:dyDescent="0.25">
      <c r="A5" s="54"/>
      <c r="B5" s="55"/>
      <c r="C5" s="55"/>
      <c r="D5" s="55"/>
      <c r="E5" s="275" t="s">
        <v>18</v>
      </c>
      <c r="G5" s="182"/>
      <c r="H5" s="182"/>
      <c r="I5" s="97"/>
      <c r="J5" s="298" t="s">
        <v>15</v>
      </c>
      <c r="K5" s="309">
        <v>45181</v>
      </c>
      <c r="L5" s="310"/>
    </row>
    <row r="6" spans="1:14" ht="13.5" thickBot="1" x14ac:dyDescent="0.25">
      <c r="A6" s="111"/>
      <c r="B6" s="112"/>
      <c r="C6" s="112"/>
      <c r="D6" s="112"/>
      <c r="E6" s="112"/>
      <c r="F6" s="112"/>
      <c r="G6" s="112"/>
      <c r="H6" s="112"/>
      <c r="I6" s="113"/>
      <c r="J6" s="111"/>
      <c r="K6" s="316"/>
      <c r="L6" s="113"/>
    </row>
    <row r="7" spans="1:14" x14ac:dyDescent="0.2">
      <c r="A7" s="50"/>
      <c r="B7" s="51"/>
      <c r="C7" s="51"/>
      <c r="D7" s="51"/>
      <c r="E7" s="51"/>
      <c r="F7" s="51"/>
      <c r="G7" s="51"/>
      <c r="H7" s="51"/>
      <c r="I7" s="51"/>
      <c r="J7" s="51"/>
      <c r="K7" s="51"/>
      <c r="L7" s="198"/>
    </row>
    <row r="8" spans="1:14" ht="13.5" thickBot="1" x14ac:dyDescent="0.25">
      <c r="A8" s="96"/>
      <c r="G8" s="93"/>
      <c r="L8" s="310"/>
    </row>
    <row r="9" spans="1:14" ht="13.5" thickBot="1" x14ac:dyDescent="0.25">
      <c r="A9" s="96"/>
      <c r="B9" s="56" t="s">
        <v>19</v>
      </c>
      <c r="C9" s="479" t="s">
        <v>139</v>
      </c>
      <c r="D9" s="480"/>
      <c r="E9" s="480"/>
      <c r="F9" s="480"/>
      <c r="G9" s="480"/>
      <c r="H9" s="481"/>
      <c r="I9" s="55"/>
      <c r="J9" s="56" t="s">
        <v>20</v>
      </c>
      <c r="K9" s="312" t="s">
        <v>138</v>
      </c>
      <c r="L9" s="310"/>
    </row>
    <row r="10" spans="1:14" ht="13.5" thickBot="1" x14ac:dyDescent="0.25">
      <c r="A10" s="96"/>
      <c r="C10" s="482"/>
      <c r="D10" s="483"/>
      <c r="E10" s="483"/>
      <c r="F10" s="483"/>
      <c r="G10" s="483"/>
      <c r="H10" s="484"/>
      <c r="I10" s="55"/>
      <c r="J10" s="56" t="s">
        <v>21</v>
      </c>
      <c r="K10" s="313">
        <f>K20</f>
        <v>67</v>
      </c>
      <c r="L10" s="310"/>
    </row>
    <row r="11" spans="1:14" ht="13.5" thickBot="1" x14ac:dyDescent="0.25">
      <c r="A11" s="96"/>
      <c r="C11" s="485"/>
      <c r="D11" s="486"/>
      <c r="E11" s="486"/>
      <c r="F11" s="486"/>
      <c r="G11" s="486"/>
      <c r="H11" s="487"/>
      <c r="J11" s="56" t="s">
        <v>22</v>
      </c>
      <c r="K11" s="314" t="str">
        <f>L20</f>
        <v>SY</v>
      </c>
      <c r="L11" s="310"/>
    </row>
    <row r="12" spans="1:14" x14ac:dyDescent="0.2">
      <c r="A12" s="96"/>
      <c r="L12" s="310"/>
    </row>
    <row r="13" spans="1:14" ht="20.25" customHeight="1" x14ac:dyDescent="0.25">
      <c r="A13" s="317"/>
      <c r="B13" s="318"/>
      <c r="C13" s="319"/>
      <c r="D13" s="489" t="s">
        <v>147</v>
      </c>
      <c r="E13" s="489"/>
      <c r="F13" s="489"/>
      <c r="G13" s="489"/>
      <c r="H13" s="489"/>
      <c r="J13" s="55"/>
      <c r="K13" s="55"/>
      <c r="L13" s="310"/>
      <c r="N13" s="349"/>
    </row>
    <row r="14" spans="1:14" x14ac:dyDescent="0.2">
      <c r="A14" s="96"/>
      <c r="B14" s="49"/>
      <c r="C14" s="320"/>
      <c r="F14" s="321" t="s">
        <v>23</v>
      </c>
      <c r="G14" s="321" t="s">
        <v>24</v>
      </c>
      <c r="H14" s="321" t="s">
        <v>25</v>
      </c>
      <c r="I14" s="321"/>
      <c r="J14" s="327" t="s">
        <v>43</v>
      </c>
      <c r="K14" s="327" t="s">
        <v>53</v>
      </c>
      <c r="L14" s="97"/>
    </row>
    <row r="15" spans="1:14" x14ac:dyDescent="0.2">
      <c r="A15" s="96"/>
      <c r="B15" s="56"/>
      <c r="C15" s="49"/>
      <c r="E15" s="48" t="s">
        <v>126</v>
      </c>
      <c r="F15" s="348">
        <v>20</v>
      </c>
      <c r="G15" s="49">
        <v>15</v>
      </c>
      <c r="H15" s="94">
        <v>1</v>
      </c>
      <c r="I15" s="49"/>
      <c r="J15" s="185">
        <f>F15*G15*H15</f>
        <v>300</v>
      </c>
      <c r="K15" s="118">
        <f>J15/9</f>
        <v>33.333333333333336</v>
      </c>
      <c r="L15" s="214"/>
    </row>
    <row r="16" spans="1:14" x14ac:dyDescent="0.2">
      <c r="A16" s="96"/>
      <c r="B16" s="190"/>
      <c r="C16" s="49"/>
      <c r="E16" s="48" t="s">
        <v>127</v>
      </c>
      <c r="F16" s="348">
        <v>20</v>
      </c>
      <c r="G16" s="49">
        <v>15</v>
      </c>
      <c r="H16" s="94">
        <v>1</v>
      </c>
      <c r="I16" s="49"/>
      <c r="J16" s="185">
        <f t="shared" ref="J16" si="0">F16*G16*H16</f>
        <v>300</v>
      </c>
      <c r="K16" s="118">
        <f t="shared" ref="K16" si="1">J16/9</f>
        <v>33.333333333333336</v>
      </c>
      <c r="L16" s="214"/>
    </row>
    <row r="17" spans="1:12" ht="15.75" x14ac:dyDescent="0.25">
      <c r="A17" s="317"/>
      <c r="B17" s="332"/>
      <c r="C17" s="327"/>
      <c r="F17" s="327"/>
      <c r="I17" s="49" t="s">
        <v>27</v>
      </c>
      <c r="J17" s="118">
        <f>SUM(J15:J16)</f>
        <v>600</v>
      </c>
      <c r="K17" s="59">
        <f>J17/9</f>
        <v>66.666666666666671</v>
      </c>
      <c r="L17" s="310"/>
    </row>
    <row r="18" spans="1:12" x14ac:dyDescent="0.2">
      <c r="A18" s="96"/>
      <c r="C18" s="190"/>
      <c r="F18" s="49"/>
      <c r="G18" s="94"/>
      <c r="H18" s="49"/>
      <c r="I18" s="120"/>
      <c r="K18" s="120"/>
      <c r="L18" s="215"/>
    </row>
    <row r="19" spans="1:12" x14ac:dyDescent="0.2">
      <c r="A19" s="96"/>
      <c r="C19" s="190"/>
      <c r="F19" s="49"/>
      <c r="G19" s="94"/>
      <c r="H19" s="49"/>
      <c r="L19" s="310"/>
    </row>
    <row r="20" spans="1:12" ht="13.5" thickBot="1" x14ac:dyDescent="0.25">
      <c r="A20" s="121"/>
      <c r="B20" s="191"/>
      <c r="C20" s="107"/>
      <c r="D20" s="191"/>
      <c r="E20" s="191"/>
      <c r="F20" s="112"/>
      <c r="G20" s="191"/>
      <c r="H20" s="112"/>
      <c r="I20" s="191"/>
      <c r="J20" s="177" t="s">
        <v>75</v>
      </c>
      <c r="K20" s="335">
        <f>ROUNDUP(K17,0)</f>
        <v>67</v>
      </c>
      <c r="L20" s="216" t="s">
        <v>12</v>
      </c>
    </row>
    <row r="21" spans="1:12" x14ac:dyDescent="0.2">
      <c r="A21" s="336"/>
      <c r="C21" s="55"/>
      <c r="D21" s="120"/>
      <c r="F21" s="56"/>
      <c r="G21" s="120"/>
      <c r="H21" s="59"/>
      <c r="I21" s="120"/>
    </row>
    <row r="22" spans="1:12" x14ac:dyDescent="0.2">
      <c r="F22" s="55"/>
      <c r="G22" s="55"/>
      <c r="H22" s="55"/>
    </row>
    <row r="23" spans="1:12" x14ac:dyDescent="0.2">
      <c r="G23" s="58"/>
      <c r="H23" s="299"/>
      <c r="I23" s="58"/>
    </row>
    <row r="24" spans="1:12" x14ac:dyDescent="0.2">
      <c r="B24" s="58"/>
      <c r="J24" s="488"/>
      <c r="K24" s="488"/>
    </row>
    <row r="25" spans="1:12" ht="15.75" x14ac:dyDescent="0.25">
      <c r="B25" s="334"/>
    </row>
    <row r="26" spans="1:12" ht="15.75" x14ac:dyDescent="0.25">
      <c r="C26" s="49"/>
      <c r="D26" s="320"/>
      <c r="E26" s="322"/>
      <c r="F26" s="322"/>
      <c r="G26" s="322"/>
      <c r="H26" s="319"/>
    </row>
    <row r="27" spans="1:12" x14ac:dyDescent="0.2">
      <c r="C27" s="190"/>
      <c r="D27" s="49"/>
      <c r="E27" s="94"/>
      <c r="F27" s="49"/>
      <c r="G27" s="49"/>
      <c r="H27" s="185"/>
      <c r="I27" s="58"/>
    </row>
    <row r="28" spans="1:12" x14ac:dyDescent="0.2">
      <c r="C28" s="56"/>
      <c r="D28" s="55"/>
      <c r="F28" s="55"/>
      <c r="G28" s="49"/>
      <c r="H28" s="118"/>
      <c r="I28" s="94"/>
    </row>
    <row r="29" spans="1:12" x14ac:dyDescent="0.2">
      <c r="C29" s="55"/>
      <c r="D29" s="120"/>
      <c r="F29" s="56"/>
      <c r="G29" s="120"/>
      <c r="H29" s="59"/>
      <c r="I29" s="120"/>
    </row>
    <row r="30" spans="1:12" x14ac:dyDescent="0.2">
      <c r="F30" s="55"/>
      <c r="G30" s="55"/>
      <c r="H30" s="55"/>
    </row>
    <row r="31" spans="1:12" x14ac:dyDescent="0.2">
      <c r="G31" s="58"/>
      <c r="H31" s="299"/>
      <c r="I31" s="58"/>
    </row>
    <row r="33" spans="2:9" x14ac:dyDescent="0.2">
      <c r="B33" s="55"/>
      <c r="G33" s="55"/>
      <c r="H33" s="300"/>
    </row>
    <row r="34" spans="2:9" x14ac:dyDescent="0.2">
      <c r="G34" s="58"/>
      <c r="H34" s="299"/>
      <c r="I34" s="58"/>
    </row>
  </sheetData>
  <mergeCells count="3">
    <mergeCell ref="C9:H11"/>
    <mergeCell ref="J24:K24"/>
    <mergeCell ref="D13:H13"/>
  </mergeCells>
  <pageMargins left="0.7" right="0.7" top="0.75" bottom="0.75" header="0.3" footer="0.3"/>
  <pageSetup scale="77"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P39"/>
  <sheetViews>
    <sheetView workbookViewId="0">
      <selection activeCell="U15" sqref="U15"/>
    </sheetView>
  </sheetViews>
  <sheetFormatPr defaultRowHeight="12.75" x14ac:dyDescent="0.2"/>
  <cols>
    <col min="5" max="5" width="11" customWidth="1"/>
    <col min="6" max="6" width="22.42578125" customWidth="1"/>
    <col min="7" max="7" width="12" bestFit="1" customWidth="1"/>
    <col min="8" max="8" width="12.7109375" bestFit="1" customWidth="1"/>
    <col min="9" max="9" width="11.28515625" bestFit="1" customWidth="1"/>
    <col min="10" max="10" width="11.140625" bestFit="1" customWidth="1"/>
    <col min="11" max="11" width="10.7109375" bestFit="1" customWidth="1"/>
  </cols>
  <sheetData>
    <row r="1" spans="1:16" x14ac:dyDescent="0.2">
      <c r="A1" s="9"/>
      <c r="B1" s="10"/>
      <c r="C1" s="10"/>
      <c r="D1" s="11"/>
      <c r="E1" s="11" t="s">
        <v>14</v>
      </c>
      <c r="F1" s="12" t="str">
        <f>Summary2!C1</f>
        <v>DEL-229-0021</v>
      </c>
      <c r="G1" s="14"/>
      <c r="H1" s="14"/>
      <c r="I1" s="15"/>
      <c r="J1" s="16"/>
      <c r="K1" s="64"/>
      <c r="L1" s="65"/>
    </row>
    <row r="2" spans="1:16" x14ac:dyDescent="0.2">
      <c r="A2" s="17"/>
      <c r="B2" s="18"/>
      <c r="C2" s="18"/>
      <c r="D2" s="19"/>
      <c r="E2" s="108" t="s">
        <v>42</v>
      </c>
      <c r="F2" s="20" t="str">
        <f>Summary2!C2</f>
        <v>DEL-229-0.930</v>
      </c>
      <c r="G2" s="19"/>
      <c r="H2" s="19"/>
      <c r="I2" s="22"/>
      <c r="J2" s="23" t="s">
        <v>15</v>
      </c>
      <c r="K2" s="128">
        <v>44789</v>
      </c>
      <c r="L2" s="66"/>
    </row>
    <row r="3" spans="1:16" x14ac:dyDescent="0.2">
      <c r="A3" s="17"/>
      <c r="B3" s="18"/>
      <c r="C3" s="18"/>
      <c r="D3" s="19"/>
      <c r="E3" s="108"/>
      <c r="F3" s="24" t="str">
        <f>Summary2!C3</f>
        <v>ODOT District 6</v>
      </c>
      <c r="G3" s="260"/>
      <c r="H3" s="19"/>
      <c r="I3" s="22"/>
      <c r="J3" s="23" t="s">
        <v>16</v>
      </c>
      <c r="K3" s="127" t="s">
        <v>70</v>
      </c>
      <c r="L3" s="3"/>
    </row>
    <row r="4" spans="1:16" x14ac:dyDescent="0.2">
      <c r="A4" s="36"/>
      <c r="B4" s="18"/>
      <c r="C4" s="18"/>
      <c r="D4" s="18"/>
      <c r="E4" s="109"/>
      <c r="F4" s="25"/>
      <c r="G4" s="18"/>
      <c r="H4" s="18"/>
      <c r="I4" s="22"/>
      <c r="J4" s="23" t="s">
        <v>17</v>
      </c>
      <c r="K4" s="377" t="s">
        <v>159</v>
      </c>
      <c r="L4" s="3"/>
    </row>
    <row r="5" spans="1:16" ht="15.75" x14ac:dyDescent="0.2">
      <c r="A5" s="17"/>
      <c r="B5" s="18"/>
      <c r="C5" s="18"/>
      <c r="D5" s="18"/>
      <c r="E5" s="26" t="s">
        <v>18</v>
      </c>
      <c r="F5" s="25"/>
      <c r="G5" s="265"/>
      <c r="H5" s="18"/>
      <c r="I5" s="22"/>
      <c r="J5" s="23" t="s">
        <v>84</v>
      </c>
      <c r="K5" s="128">
        <v>45181</v>
      </c>
      <c r="L5" s="3"/>
    </row>
    <row r="6" spans="1:16" ht="13.5" thickBot="1" x14ac:dyDescent="0.25">
      <c r="A6" s="27"/>
      <c r="B6" s="28"/>
      <c r="C6" s="28"/>
      <c r="D6" s="28"/>
      <c r="E6" s="28"/>
      <c r="F6" s="28"/>
      <c r="G6" s="28"/>
      <c r="H6" s="28"/>
      <c r="I6" s="29"/>
      <c r="J6" s="28"/>
      <c r="K6" s="28"/>
      <c r="L6" s="5"/>
    </row>
    <row r="7" spans="1:16" x14ac:dyDescent="0.2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71"/>
    </row>
    <row r="8" spans="1:16" x14ac:dyDescent="0.2">
      <c r="A8" s="72"/>
      <c r="G8" s="73"/>
      <c r="L8" s="3"/>
    </row>
    <row r="9" spans="1:16" x14ac:dyDescent="0.2">
      <c r="A9" s="72"/>
      <c r="B9" s="23" t="s">
        <v>19</v>
      </c>
      <c r="C9" s="490" t="s">
        <v>11</v>
      </c>
      <c r="D9" s="490"/>
      <c r="E9" s="490"/>
      <c r="F9" s="490"/>
      <c r="G9" s="490"/>
      <c r="H9" s="490"/>
      <c r="I9" s="18"/>
      <c r="J9" s="23" t="s">
        <v>20</v>
      </c>
      <c r="K9" s="45" t="s">
        <v>44</v>
      </c>
      <c r="L9" s="3"/>
    </row>
    <row r="10" spans="1:16" x14ac:dyDescent="0.2">
      <c r="A10" s="72"/>
      <c r="C10" s="490"/>
      <c r="D10" s="490"/>
      <c r="E10" s="490"/>
      <c r="F10" s="490"/>
      <c r="G10" s="490"/>
      <c r="H10" s="490"/>
      <c r="I10" s="18"/>
      <c r="J10" s="23" t="s">
        <v>21</v>
      </c>
      <c r="K10" s="31">
        <v>1</v>
      </c>
      <c r="L10" s="3"/>
    </row>
    <row r="11" spans="1:16" x14ac:dyDescent="0.2">
      <c r="A11" s="72"/>
      <c r="C11" s="490"/>
      <c r="D11" s="490"/>
      <c r="E11" s="490"/>
      <c r="F11" s="490"/>
      <c r="G11" s="490"/>
      <c r="H11" s="490"/>
      <c r="J11" s="23" t="s">
        <v>22</v>
      </c>
      <c r="K11" s="170" t="s">
        <v>4</v>
      </c>
      <c r="L11" s="3"/>
    </row>
    <row r="12" spans="1:16" x14ac:dyDescent="0.2">
      <c r="A12" s="72"/>
      <c r="L12" s="3"/>
    </row>
    <row r="13" spans="1:16" x14ac:dyDescent="0.2">
      <c r="A13" s="74"/>
      <c r="F13" s="46"/>
      <c r="G13" s="19"/>
      <c r="H13" s="19"/>
      <c r="K13" s="18"/>
      <c r="L13" s="3"/>
    </row>
    <row r="14" spans="1:16" x14ac:dyDescent="0.2">
      <c r="A14" s="72"/>
      <c r="C14" s="302" t="s">
        <v>101</v>
      </c>
      <c r="K14" s="18"/>
      <c r="L14" s="3"/>
    </row>
    <row r="15" spans="1:16" ht="15.75" x14ac:dyDescent="0.25">
      <c r="A15" s="72"/>
      <c r="D15" s="40"/>
      <c r="E15" s="40" t="s">
        <v>29</v>
      </c>
      <c r="F15" s="40" t="s">
        <v>28</v>
      </c>
      <c r="G15" s="42" t="s">
        <v>25</v>
      </c>
      <c r="H15" s="40" t="s">
        <v>99</v>
      </c>
      <c r="K15" s="18"/>
      <c r="L15" s="3"/>
      <c r="O15" t="s">
        <v>148</v>
      </c>
      <c r="P15">
        <v>9</v>
      </c>
    </row>
    <row r="16" spans="1:16" x14ac:dyDescent="0.2">
      <c r="A16" s="76"/>
      <c r="B16" s="77"/>
      <c r="D16" s="75" t="s">
        <v>115</v>
      </c>
      <c r="E16" s="345">
        <f>10</f>
        <v>10</v>
      </c>
      <c r="F16" s="346">
        <v>128</v>
      </c>
      <c r="G16" s="347">
        <v>1</v>
      </c>
      <c r="H16" s="306">
        <f>(E16*F16*G16)/27</f>
        <v>47.407407407407405</v>
      </c>
      <c r="K16" s="18"/>
      <c r="L16" s="3"/>
    </row>
    <row r="17" spans="1:12" x14ac:dyDescent="0.2">
      <c r="A17" s="72"/>
      <c r="D17" s="1"/>
      <c r="E17" s="23"/>
      <c r="F17" s="33"/>
      <c r="G17" s="33"/>
      <c r="H17" s="254"/>
      <c r="L17" s="3"/>
    </row>
    <row r="18" spans="1:12" x14ac:dyDescent="0.2">
      <c r="A18" s="72"/>
      <c r="G18" s="2"/>
      <c r="H18" s="34"/>
      <c r="I18" s="47"/>
      <c r="L18" s="3"/>
    </row>
    <row r="19" spans="1:12" x14ac:dyDescent="0.2">
      <c r="A19" s="72"/>
      <c r="D19" s="23"/>
      <c r="L19" s="3"/>
    </row>
    <row r="20" spans="1:12" x14ac:dyDescent="0.2">
      <c r="A20" s="72"/>
      <c r="D20" s="18" t="s">
        <v>30</v>
      </c>
      <c r="E20" s="78">
        <v>500</v>
      </c>
      <c r="F20" s="19" t="s">
        <v>2</v>
      </c>
      <c r="G20" s="18" t="s">
        <v>27</v>
      </c>
      <c r="H20" s="79">
        <f>H16*E20</f>
        <v>23703.703703703701</v>
      </c>
      <c r="L20" s="3"/>
    </row>
    <row r="21" spans="1:12" x14ac:dyDescent="0.2">
      <c r="A21" s="72"/>
      <c r="D21" s="18"/>
      <c r="E21" s="78"/>
      <c r="F21" s="19"/>
      <c r="G21" s="18"/>
      <c r="H21" s="79"/>
      <c r="L21" s="92"/>
    </row>
    <row r="22" spans="1:12" x14ac:dyDescent="0.2">
      <c r="A22" s="72"/>
      <c r="D22" s="1" t="s">
        <v>100</v>
      </c>
      <c r="E22" s="78"/>
      <c r="F22" s="19"/>
      <c r="G22" s="18"/>
      <c r="H22" s="79"/>
      <c r="L22" s="92"/>
    </row>
    <row r="23" spans="1:12" x14ac:dyDescent="0.2">
      <c r="A23" s="72"/>
      <c r="D23" s="18"/>
      <c r="E23" s="78"/>
      <c r="F23" s="19"/>
      <c r="G23" s="18"/>
      <c r="H23" s="79"/>
      <c r="L23" s="92"/>
    </row>
    <row r="24" spans="1:12" x14ac:dyDescent="0.2">
      <c r="D24" s="56"/>
      <c r="E24" s="296"/>
      <c r="F24" s="1"/>
      <c r="I24" s="1"/>
      <c r="J24" s="297"/>
      <c r="K24" s="1"/>
      <c r="L24" s="92"/>
    </row>
    <row r="25" spans="1:12" x14ac:dyDescent="0.2">
      <c r="C25" s="301" t="s">
        <v>120</v>
      </c>
      <c r="G25" s="2"/>
      <c r="H25" s="2"/>
      <c r="I25" s="2"/>
      <c r="J25" s="2"/>
      <c r="L25" s="204"/>
    </row>
    <row r="26" spans="1:12" ht="15.75" x14ac:dyDescent="0.25">
      <c r="D26" s="1"/>
      <c r="E26" s="1"/>
      <c r="G26" s="40" t="s">
        <v>29</v>
      </c>
      <c r="H26" s="40" t="s">
        <v>28</v>
      </c>
      <c r="I26" s="42" t="s">
        <v>25</v>
      </c>
      <c r="J26" s="40" t="s">
        <v>99</v>
      </c>
      <c r="K26" s="6"/>
      <c r="L26" s="204"/>
    </row>
    <row r="27" spans="1:12" x14ac:dyDescent="0.2">
      <c r="D27" s="1" t="s">
        <v>113</v>
      </c>
      <c r="E27" s="1"/>
      <c r="G27" s="2">
        <v>0</v>
      </c>
      <c r="H27" s="2">
        <v>33</v>
      </c>
      <c r="I27" s="2">
        <v>2</v>
      </c>
      <c r="J27" s="295">
        <f>G27*H27*I27/27</f>
        <v>0</v>
      </c>
      <c r="K27" s="1" t="s">
        <v>2</v>
      </c>
      <c r="L27" s="204"/>
    </row>
    <row r="28" spans="1:12" x14ac:dyDescent="0.2">
      <c r="D28" s="56" t="s">
        <v>30</v>
      </c>
      <c r="E28" s="296">
        <v>300</v>
      </c>
      <c r="F28" s="1" t="s">
        <v>2</v>
      </c>
      <c r="I28" s="1" t="s">
        <v>114</v>
      </c>
      <c r="J28" s="297">
        <f>J27*E28</f>
        <v>0</v>
      </c>
      <c r="K28" s="1"/>
      <c r="L28" s="204"/>
    </row>
    <row r="29" spans="1:12" x14ac:dyDescent="0.2">
      <c r="D29" s="56"/>
      <c r="E29" s="296"/>
      <c r="F29" s="1"/>
      <c r="J29" s="1"/>
      <c r="K29" s="297"/>
      <c r="L29" s="204"/>
    </row>
    <row r="30" spans="1:12" x14ac:dyDescent="0.2">
      <c r="D30" s="56"/>
      <c r="E30" s="296"/>
      <c r="F30" s="1"/>
      <c r="J30" s="1"/>
      <c r="K30" s="297"/>
      <c r="L30" s="204"/>
    </row>
    <row r="31" spans="1:12" x14ac:dyDescent="0.2">
      <c r="C31" t="s">
        <v>116</v>
      </c>
      <c r="D31" s="56"/>
      <c r="E31" s="296"/>
      <c r="F31" s="1"/>
      <c r="J31" s="1"/>
      <c r="K31" s="297"/>
      <c r="L31" s="204"/>
    </row>
    <row r="32" spans="1:12" ht="15.75" x14ac:dyDescent="0.25">
      <c r="D32" s="56"/>
      <c r="E32" s="303" t="s">
        <v>28</v>
      </c>
      <c r="F32" s="42" t="s">
        <v>25</v>
      </c>
      <c r="G32" t="s">
        <v>0</v>
      </c>
      <c r="J32" s="1"/>
      <c r="K32" s="297"/>
      <c r="L32" s="204"/>
    </row>
    <row r="33" spans="1:12" x14ac:dyDescent="0.2">
      <c r="D33" s="56"/>
      <c r="E33" s="343">
        <v>128</v>
      </c>
      <c r="F33" s="344">
        <v>2</v>
      </c>
      <c r="G33">
        <f>F33*E33</f>
        <v>256</v>
      </c>
      <c r="J33" s="1"/>
      <c r="K33" s="297"/>
      <c r="L33" s="3"/>
    </row>
    <row r="34" spans="1:12" x14ac:dyDescent="0.2">
      <c r="D34" s="56"/>
      <c r="F34" s="1"/>
      <c r="J34" s="1"/>
      <c r="K34" s="297"/>
      <c r="L34" s="3"/>
    </row>
    <row r="35" spans="1:12" x14ac:dyDescent="0.2">
      <c r="D35" s="56" t="s">
        <v>30</v>
      </c>
      <c r="E35" s="304">
        <v>15</v>
      </c>
      <c r="F35" s="1" t="s">
        <v>0</v>
      </c>
      <c r="H35" t="s">
        <v>117</v>
      </c>
      <c r="I35" s="305">
        <f>G33*E35</f>
        <v>3840</v>
      </c>
      <c r="J35" s="1"/>
      <c r="K35" s="297"/>
      <c r="L35" s="3"/>
    </row>
    <row r="36" spans="1:12" x14ac:dyDescent="0.2">
      <c r="D36" s="56"/>
      <c r="E36" s="296"/>
      <c r="F36" s="1"/>
      <c r="J36" s="1"/>
      <c r="K36" s="297"/>
      <c r="L36" s="3"/>
    </row>
    <row r="37" spans="1:12" x14ac:dyDescent="0.2">
      <c r="D37" s="23"/>
      <c r="L37" s="3"/>
    </row>
    <row r="38" spans="1:12" x14ac:dyDescent="0.2">
      <c r="L38" s="3"/>
    </row>
    <row r="39" spans="1:12" ht="13.5" thickBot="1" x14ac:dyDescent="0.25">
      <c r="A39" s="85"/>
      <c r="B39" s="4"/>
      <c r="C39" s="4"/>
      <c r="D39" s="4"/>
      <c r="E39" s="4"/>
      <c r="F39" s="4"/>
      <c r="G39" s="4"/>
      <c r="H39" s="4"/>
      <c r="I39" s="4"/>
      <c r="J39" s="86" t="s">
        <v>31</v>
      </c>
      <c r="K39" s="87">
        <f>ROUNDUP(H20+I35+J28,-3)</f>
        <v>28000</v>
      </c>
      <c r="L39" s="130"/>
    </row>
  </sheetData>
  <mergeCells count="1">
    <mergeCell ref="C9:H11"/>
  </mergeCells>
  <pageMargins left="0.7" right="0.7" top="0.75" bottom="0.75" header="0.3" footer="0.3"/>
  <pageSetup scale="72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U25"/>
  <sheetViews>
    <sheetView workbookViewId="0">
      <selection activeCell="G15" sqref="G15"/>
    </sheetView>
  </sheetViews>
  <sheetFormatPr defaultRowHeight="12.75" x14ac:dyDescent="0.2"/>
  <cols>
    <col min="3" max="3" width="9.140625" customWidth="1"/>
    <col min="5" max="5" width="9.140625" customWidth="1"/>
    <col min="6" max="6" width="13.5703125" bestFit="1" customWidth="1"/>
    <col min="8" max="8" width="10" customWidth="1"/>
    <col min="10" max="10" width="11.140625" customWidth="1"/>
    <col min="11" max="11" width="10.28515625" customWidth="1"/>
  </cols>
  <sheetData>
    <row r="1" spans="1:21" x14ac:dyDescent="0.2">
      <c r="A1" s="9"/>
      <c r="B1" s="10"/>
      <c r="C1" s="10"/>
      <c r="D1" s="11"/>
      <c r="E1" s="236" t="s">
        <v>88</v>
      </c>
      <c r="F1" s="12" t="str">
        <f>Summary2!C1</f>
        <v>DEL-229-0021</v>
      </c>
      <c r="G1" s="122"/>
      <c r="H1" s="122"/>
      <c r="I1" s="122"/>
      <c r="J1" s="123"/>
      <c r="K1" s="64"/>
      <c r="L1" s="65"/>
    </row>
    <row r="2" spans="1:21" x14ac:dyDescent="0.2">
      <c r="A2" s="17"/>
      <c r="B2" s="18"/>
      <c r="C2" s="18"/>
      <c r="D2" s="19"/>
      <c r="E2" s="108" t="s">
        <v>42</v>
      </c>
      <c r="F2" s="20" t="str">
        <f>Summary2!C2</f>
        <v>DEL-229-0.930</v>
      </c>
      <c r="I2" s="92"/>
      <c r="J2" s="75" t="s">
        <v>89</v>
      </c>
      <c r="K2" s="128" t="str">
        <f>Summary2!G2</f>
        <v>CCJ</v>
      </c>
      <c r="L2" s="66"/>
    </row>
    <row r="3" spans="1:21" x14ac:dyDescent="0.2">
      <c r="A3" s="17"/>
      <c r="B3" s="18"/>
      <c r="C3" s="18"/>
      <c r="D3" s="19"/>
      <c r="E3" s="108" t="s">
        <v>87</v>
      </c>
      <c r="F3" s="24" t="str">
        <f>Summary2!C3</f>
        <v>ODOT District 6</v>
      </c>
      <c r="G3" s="263"/>
      <c r="I3" s="92"/>
      <c r="J3" s="75" t="s">
        <v>15</v>
      </c>
      <c r="K3" s="128">
        <f>Summary2!G3</f>
        <v>45181</v>
      </c>
      <c r="L3" s="3"/>
    </row>
    <row r="4" spans="1:21" x14ac:dyDescent="0.2">
      <c r="A4" s="36"/>
      <c r="B4" s="18"/>
      <c r="C4" s="18"/>
      <c r="D4" s="18"/>
      <c r="E4" s="25"/>
      <c r="F4" s="25"/>
      <c r="I4" s="92"/>
      <c r="J4" s="23" t="s">
        <v>17</v>
      </c>
      <c r="K4" s="377" t="s">
        <v>159</v>
      </c>
      <c r="L4" s="3"/>
    </row>
    <row r="5" spans="1:21" ht="15.75" x14ac:dyDescent="0.2">
      <c r="A5" s="17"/>
      <c r="B5" s="18"/>
      <c r="C5" s="18"/>
      <c r="D5" s="18"/>
      <c r="E5" s="26" t="s">
        <v>18</v>
      </c>
      <c r="F5" s="25"/>
      <c r="G5" s="263"/>
      <c r="I5" s="92"/>
      <c r="J5" s="75" t="s">
        <v>15</v>
      </c>
      <c r="K5" s="128">
        <v>45181</v>
      </c>
      <c r="L5" s="3"/>
    </row>
    <row r="6" spans="1:21" ht="13.5" thickBot="1" x14ac:dyDescent="0.25">
      <c r="A6" s="17"/>
      <c r="B6" s="18"/>
      <c r="C6" s="18"/>
      <c r="D6" s="18"/>
      <c r="E6" s="18"/>
      <c r="F6" s="18"/>
      <c r="J6" s="17"/>
      <c r="K6" s="18"/>
      <c r="L6" s="3"/>
    </row>
    <row r="7" spans="1:21" ht="15.75" thickTop="1" x14ac:dyDescent="0.25">
      <c r="A7" s="124"/>
      <c r="B7" s="67"/>
      <c r="C7" s="67"/>
      <c r="D7" s="67"/>
      <c r="E7" s="67"/>
      <c r="F7" s="67"/>
      <c r="G7" s="67"/>
      <c r="H7" s="67"/>
      <c r="I7" s="67"/>
      <c r="J7" s="68"/>
      <c r="K7" s="68"/>
      <c r="L7" s="125"/>
    </row>
    <row r="8" spans="1:21" x14ac:dyDescent="0.2">
      <c r="A8" s="90"/>
      <c r="B8" s="1"/>
      <c r="C8" s="1"/>
      <c r="D8" s="1"/>
      <c r="E8" s="1"/>
      <c r="F8" s="1"/>
      <c r="G8" s="155"/>
      <c r="H8" s="1"/>
      <c r="I8" s="1"/>
      <c r="J8" s="1"/>
      <c r="K8" s="1"/>
      <c r="L8" s="83"/>
    </row>
    <row r="9" spans="1:21" x14ac:dyDescent="0.2">
      <c r="A9" s="90"/>
      <c r="B9" s="75" t="s">
        <v>19</v>
      </c>
      <c r="C9" s="491" t="s">
        <v>3</v>
      </c>
      <c r="D9" s="491"/>
      <c r="E9" s="491"/>
      <c r="F9" s="491"/>
      <c r="G9" s="491"/>
      <c r="H9" s="491"/>
      <c r="I9" s="19"/>
      <c r="J9" s="75" t="s">
        <v>20</v>
      </c>
      <c r="K9" s="45" t="s">
        <v>74</v>
      </c>
      <c r="L9" s="83"/>
    </row>
    <row r="10" spans="1:21" x14ac:dyDescent="0.2">
      <c r="A10" s="90"/>
      <c r="B10" s="1"/>
      <c r="C10" s="491"/>
      <c r="D10" s="491"/>
      <c r="E10" s="491"/>
      <c r="F10" s="491"/>
      <c r="G10" s="491"/>
      <c r="H10" s="491"/>
      <c r="I10" s="19"/>
      <c r="J10" s="75" t="s">
        <v>21</v>
      </c>
      <c r="K10" s="31">
        <f>K24</f>
        <v>22922</v>
      </c>
      <c r="L10" s="83"/>
    </row>
    <row r="11" spans="1:21" x14ac:dyDescent="0.2">
      <c r="A11" s="90"/>
      <c r="B11" s="1"/>
      <c r="C11" s="491"/>
      <c r="D11" s="491"/>
      <c r="E11" s="491"/>
      <c r="F11" s="491"/>
      <c r="G11" s="491"/>
      <c r="H11" s="491"/>
      <c r="I11" s="1"/>
      <c r="J11" s="75" t="s">
        <v>22</v>
      </c>
      <c r="K11" s="139" t="str">
        <f>L24</f>
        <v>LB</v>
      </c>
      <c r="L11" s="83"/>
    </row>
    <row r="12" spans="1:21" x14ac:dyDescent="0.2">
      <c r="A12" s="156"/>
      <c r="B12" s="150"/>
      <c r="C12" s="148"/>
      <c r="D12" s="148"/>
      <c r="E12" s="150"/>
      <c r="F12" s="148"/>
      <c r="G12" s="148"/>
      <c r="H12" s="148"/>
      <c r="I12" s="150"/>
      <c r="J12" s="157"/>
      <c r="K12" s="150"/>
      <c r="L12" s="158"/>
    </row>
    <row r="13" spans="1:21" x14ac:dyDescent="0.2">
      <c r="A13" s="159"/>
      <c r="B13" s="148"/>
      <c r="G13" s="148"/>
      <c r="H13" s="148"/>
      <c r="I13" s="161"/>
      <c r="J13" s="157"/>
      <c r="L13" s="158"/>
    </row>
    <row r="14" spans="1:21" x14ac:dyDescent="0.2">
      <c r="A14" s="159"/>
      <c r="B14" s="148"/>
      <c r="D14" s="160" t="s">
        <v>59</v>
      </c>
      <c r="G14">
        <v>22922</v>
      </c>
      <c r="J14" s="157"/>
      <c r="L14" s="158"/>
      <c r="Q14" s="160" t="s">
        <v>59</v>
      </c>
      <c r="R14" s="149" t="s">
        <v>2</v>
      </c>
      <c r="S14" t="s">
        <v>25</v>
      </c>
      <c r="T14" s="161" t="s">
        <v>98</v>
      </c>
      <c r="U14" s="150"/>
    </row>
    <row r="15" spans="1:21" x14ac:dyDescent="0.2">
      <c r="A15" s="159"/>
      <c r="B15" s="148"/>
      <c r="D15" s="150"/>
      <c r="J15" s="157"/>
      <c r="L15" s="158"/>
      <c r="Q15" s="150"/>
      <c r="R15" s="253">
        <f>'Bridge Deck Conc'!K29</f>
        <v>74.42962962962963</v>
      </c>
      <c r="S15">
        <v>175</v>
      </c>
      <c r="T15" s="150">
        <f>R15*S15</f>
        <v>13025.185185185186</v>
      </c>
      <c r="U15" s="150"/>
    </row>
    <row r="16" spans="1:21" x14ac:dyDescent="0.2">
      <c r="A16" s="159"/>
      <c r="B16" s="148"/>
      <c r="D16" s="82"/>
      <c r="J16" s="157"/>
      <c r="K16" s="150"/>
      <c r="L16" s="158"/>
      <c r="Q16" s="82"/>
      <c r="R16" s="149"/>
      <c r="T16" s="150"/>
      <c r="U16" s="150"/>
    </row>
    <row r="17" spans="1:21" x14ac:dyDescent="0.2">
      <c r="A17" s="159"/>
      <c r="B17" s="148"/>
      <c r="D17" s="6"/>
      <c r="J17" s="157"/>
      <c r="K17" s="150"/>
      <c r="L17" s="158"/>
      <c r="Q17" s="6" t="s">
        <v>124</v>
      </c>
      <c r="R17" s="149" t="s">
        <v>2</v>
      </c>
      <c r="S17" t="s">
        <v>25</v>
      </c>
      <c r="T17" s="161" t="s">
        <v>97</v>
      </c>
      <c r="U17" s="150"/>
    </row>
    <row r="18" spans="1:21" x14ac:dyDescent="0.2">
      <c r="A18" s="159"/>
      <c r="B18" s="148"/>
      <c r="D18" s="148"/>
      <c r="J18" s="157"/>
      <c r="K18" s="150"/>
      <c r="L18" s="158"/>
      <c r="Q18" s="82"/>
      <c r="R18">
        <v>0</v>
      </c>
      <c r="S18">
        <v>125</v>
      </c>
      <c r="T18" s="150">
        <f>R18*S18</f>
        <v>0</v>
      </c>
      <c r="U18" s="150"/>
    </row>
    <row r="19" spans="1:21" x14ac:dyDescent="0.2">
      <c r="A19" s="159"/>
      <c r="B19" s="148"/>
      <c r="C19" s="152"/>
      <c r="D19" s="148"/>
      <c r="E19" s="148"/>
      <c r="F19" s="82"/>
      <c r="G19" s="148"/>
      <c r="H19" s="148"/>
      <c r="I19" s="150"/>
      <c r="J19" s="157"/>
      <c r="K19" s="150"/>
      <c r="L19" s="158"/>
    </row>
    <row r="20" spans="1:21" x14ac:dyDescent="0.2">
      <c r="A20" s="159"/>
      <c r="B20" s="148"/>
      <c r="C20" s="152"/>
      <c r="D20" s="148"/>
      <c r="E20" s="148"/>
      <c r="F20" s="82"/>
      <c r="G20" s="150"/>
      <c r="H20" s="150"/>
      <c r="I20" s="150"/>
      <c r="J20" s="157"/>
      <c r="K20" s="150"/>
      <c r="L20" s="158"/>
    </row>
    <row r="21" spans="1:21" x14ac:dyDescent="0.2">
      <c r="A21" s="159"/>
      <c r="B21" s="148"/>
      <c r="C21" s="150"/>
      <c r="D21" s="148"/>
      <c r="E21" s="148"/>
      <c r="F21" s="82"/>
      <c r="G21" s="148"/>
      <c r="H21" s="148"/>
      <c r="I21" s="150"/>
      <c r="J21" s="157"/>
      <c r="K21" s="150"/>
      <c r="L21" s="158"/>
    </row>
    <row r="22" spans="1:21" x14ac:dyDescent="0.2">
      <c r="A22" s="159"/>
      <c r="B22" s="148"/>
      <c r="C22" s="84"/>
      <c r="D22" s="1"/>
      <c r="E22" s="148"/>
      <c r="F22" s="82"/>
      <c r="G22" s="148"/>
      <c r="H22" s="148"/>
      <c r="I22" s="150"/>
      <c r="J22" s="157"/>
      <c r="K22" s="150"/>
      <c r="L22" s="158"/>
    </row>
    <row r="23" spans="1:21" x14ac:dyDescent="0.2">
      <c r="A23" s="159"/>
      <c r="B23" s="148"/>
      <c r="F23" s="1"/>
      <c r="G23" s="1"/>
      <c r="H23" s="1"/>
      <c r="I23" s="1"/>
      <c r="J23" s="1"/>
      <c r="K23" s="1"/>
      <c r="L23" s="158"/>
    </row>
    <row r="24" spans="1:21" ht="13.5" thickBot="1" x14ac:dyDescent="0.25">
      <c r="A24" s="162"/>
      <c r="B24" s="153"/>
      <c r="C24" s="153"/>
      <c r="D24" s="153"/>
      <c r="E24" s="163"/>
      <c r="F24" s="153"/>
      <c r="G24" s="153"/>
      <c r="H24" s="153"/>
      <c r="I24" s="163"/>
      <c r="J24" s="164" t="s">
        <v>65</v>
      </c>
      <c r="K24" s="165">
        <f>ROUNDUP((G14),0)</f>
        <v>22922</v>
      </c>
      <c r="L24" s="166" t="s">
        <v>1</v>
      </c>
    </row>
    <row r="25" spans="1:21" ht="15" x14ac:dyDescent="0.25">
      <c r="A25" s="62"/>
      <c r="B25" s="62"/>
      <c r="C25" s="62"/>
      <c r="D25" s="62"/>
      <c r="E25" s="62"/>
      <c r="F25" s="62"/>
      <c r="G25" s="62"/>
      <c r="H25" s="62"/>
      <c r="I25" s="62"/>
      <c r="J25" s="63"/>
      <c r="K25" s="63"/>
      <c r="L25" s="61"/>
    </row>
  </sheetData>
  <mergeCells count="1">
    <mergeCell ref="C9:H11"/>
  </mergeCells>
  <pageMargins left="0.7" right="0.7" top="0.75" bottom="0.75" header="0.3" footer="0.3"/>
  <pageSetup scale="78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0FD81A-2E9E-496E-80FF-D2205A915E21}">
  <sheetPr>
    <tabColor rgb="FF92D050"/>
    <pageSetUpPr fitToPage="1"/>
  </sheetPr>
  <dimension ref="A1:L25"/>
  <sheetViews>
    <sheetView workbookViewId="0">
      <selection activeCell="K25" sqref="K25"/>
    </sheetView>
  </sheetViews>
  <sheetFormatPr defaultRowHeight="12.75" x14ac:dyDescent="0.2"/>
  <cols>
    <col min="3" max="3" width="9.140625" customWidth="1"/>
    <col min="5" max="5" width="9.140625" customWidth="1"/>
    <col min="6" max="6" width="13.5703125" bestFit="1" customWidth="1"/>
    <col min="8" max="8" width="10" customWidth="1"/>
    <col min="10" max="10" width="11.140625" customWidth="1"/>
    <col min="11" max="11" width="10.28515625" customWidth="1"/>
  </cols>
  <sheetData>
    <row r="1" spans="1:12" x14ac:dyDescent="0.2">
      <c r="A1" s="9"/>
      <c r="B1" s="10"/>
      <c r="C1" s="10"/>
      <c r="D1" s="11"/>
      <c r="E1" s="236" t="s">
        <v>88</v>
      </c>
      <c r="F1" s="12" t="str">
        <f>Summary2!C1</f>
        <v>DEL-229-0021</v>
      </c>
      <c r="G1" s="122"/>
      <c r="H1" s="122"/>
      <c r="I1" s="122"/>
      <c r="J1" s="123"/>
      <c r="K1" s="64"/>
      <c r="L1" s="65"/>
    </row>
    <row r="2" spans="1:12" x14ac:dyDescent="0.2">
      <c r="A2" s="17"/>
      <c r="B2" s="18"/>
      <c r="C2" s="18"/>
      <c r="D2" s="19"/>
      <c r="E2" s="108" t="s">
        <v>42</v>
      </c>
      <c r="F2" s="20" t="str">
        <f>Summary2!C2</f>
        <v>DEL-229-0.930</v>
      </c>
      <c r="I2" s="92"/>
      <c r="J2" s="75" t="s">
        <v>89</v>
      </c>
      <c r="K2" s="128" t="str">
        <f>Summary2!G2</f>
        <v>CCJ</v>
      </c>
      <c r="L2" s="66"/>
    </row>
    <row r="3" spans="1:12" x14ac:dyDescent="0.2">
      <c r="A3" s="17"/>
      <c r="B3" s="18"/>
      <c r="C3" s="18"/>
      <c r="D3" s="19"/>
      <c r="E3" s="108" t="s">
        <v>87</v>
      </c>
      <c r="F3" s="24" t="str">
        <f>Summary2!C3</f>
        <v>ODOT District 6</v>
      </c>
      <c r="G3" s="263"/>
      <c r="I3" s="92"/>
      <c r="J3" s="75" t="s">
        <v>15</v>
      </c>
      <c r="K3" s="128">
        <f>Summary2!G3</f>
        <v>45181</v>
      </c>
      <c r="L3" s="3"/>
    </row>
    <row r="4" spans="1:12" x14ac:dyDescent="0.2">
      <c r="A4" s="36"/>
      <c r="B4" s="18"/>
      <c r="C4" s="18"/>
      <c r="D4" s="18"/>
      <c r="E4" s="25"/>
      <c r="F4" s="25"/>
      <c r="I4" s="92"/>
      <c r="J4" s="23" t="s">
        <v>17</v>
      </c>
      <c r="K4" s="377" t="s">
        <v>159</v>
      </c>
      <c r="L4" s="3"/>
    </row>
    <row r="5" spans="1:12" ht="15.75" x14ac:dyDescent="0.2">
      <c r="A5" s="17"/>
      <c r="B5" s="18"/>
      <c r="C5" s="18"/>
      <c r="D5" s="18"/>
      <c r="E5" s="26" t="s">
        <v>18</v>
      </c>
      <c r="F5" s="25"/>
      <c r="G5" s="263"/>
      <c r="I5" s="92"/>
      <c r="J5" s="75" t="s">
        <v>15</v>
      </c>
      <c r="K5" s="128">
        <v>45181</v>
      </c>
      <c r="L5" s="3"/>
    </row>
    <row r="6" spans="1:12" ht="13.5" thickBot="1" x14ac:dyDescent="0.25">
      <c r="A6" s="17"/>
      <c r="B6" s="18"/>
      <c r="C6" s="18"/>
      <c r="D6" s="18"/>
      <c r="E6" s="18"/>
      <c r="F6" s="18"/>
      <c r="J6" s="17"/>
      <c r="K6" s="18"/>
      <c r="L6" s="3"/>
    </row>
    <row r="7" spans="1:12" ht="15.75" thickTop="1" x14ac:dyDescent="0.25">
      <c r="A7" s="124"/>
      <c r="B7" s="67"/>
      <c r="C7" s="67"/>
      <c r="D7" s="67"/>
      <c r="E7" s="67"/>
      <c r="F7" s="67"/>
      <c r="G7" s="67"/>
      <c r="H7" s="67"/>
      <c r="I7" s="67"/>
      <c r="J7" s="68"/>
      <c r="K7" s="68"/>
      <c r="L7" s="125"/>
    </row>
    <row r="8" spans="1:12" x14ac:dyDescent="0.2">
      <c r="A8" s="90"/>
      <c r="B8" s="1"/>
      <c r="C8" s="1"/>
      <c r="D8" s="1"/>
      <c r="E8" s="1"/>
      <c r="F8" s="1"/>
      <c r="G8" s="155"/>
      <c r="H8" s="1"/>
      <c r="I8" s="1"/>
      <c r="J8" s="1"/>
      <c r="K8" s="1"/>
      <c r="L8" s="83"/>
    </row>
    <row r="9" spans="1:12" x14ac:dyDescent="0.2">
      <c r="A9" s="90"/>
      <c r="B9" s="75" t="s">
        <v>19</v>
      </c>
      <c r="C9" s="492" t="s">
        <v>167</v>
      </c>
      <c r="D9" s="492"/>
      <c r="E9" s="492"/>
      <c r="F9" s="492"/>
      <c r="G9" s="492"/>
      <c r="H9" s="492"/>
      <c r="I9" s="19"/>
      <c r="J9" s="75" t="s">
        <v>20</v>
      </c>
      <c r="K9" s="416" t="s">
        <v>178</v>
      </c>
      <c r="L9" s="83"/>
    </row>
    <row r="10" spans="1:12" x14ac:dyDescent="0.2">
      <c r="A10" s="90"/>
      <c r="B10" s="1"/>
      <c r="C10" s="492"/>
      <c r="D10" s="492"/>
      <c r="E10" s="492"/>
      <c r="F10" s="492"/>
      <c r="G10" s="492"/>
      <c r="H10" s="492"/>
      <c r="I10" s="19"/>
      <c r="J10" s="75" t="s">
        <v>21</v>
      </c>
      <c r="K10" s="31">
        <f>K24</f>
        <v>580</v>
      </c>
      <c r="L10" s="83"/>
    </row>
    <row r="11" spans="1:12" x14ac:dyDescent="0.2">
      <c r="A11" s="90"/>
      <c r="B11" s="1"/>
      <c r="C11" s="492"/>
      <c r="D11" s="492"/>
      <c r="E11" s="492"/>
      <c r="F11" s="492"/>
      <c r="G11" s="492"/>
      <c r="H11" s="492"/>
      <c r="I11" s="1"/>
      <c r="J11" s="75" t="s">
        <v>22</v>
      </c>
      <c r="K11" s="139" t="str">
        <f>L24</f>
        <v>LB</v>
      </c>
      <c r="L11" s="83"/>
    </row>
    <row r="12" spans="1:12" x14ac:dyDescent="0.2">
      <c r="A12" s="156"/>
      <c r="B12" s="150"/>
      <c r="C12" s="148"/>
      <c r="D12" s="148"/>
      <c r="E12" s="150"/>
      <c r="F12" s="148"/>
      <c r="G12" s="148"/>
      <c r="H12" s="148"/>
      <c r="I12" s="150"/>
      <c r="J12" s="157"/>
      <c r="K12" s="150"/>
      <c r="L12" s="158"/>
    </row>
    <row r="13" spans="1:12" x14ac:dyDescent="0.2">
      <c r="A13" s="159"/>
      <c r="B13" s="148"/>
      <c r="G13" s="148"/>
      <c r="H13" s="148"/>
      <c r="I13" s="161"/>
      <c r="J13" s="157"/>
      <c r="L13" s="158"/>
    </row>
    <row r="14" spans="1:12" x14ac:dyDescent="0.2">
      <c r="A14" s="159"/>
      <c r="B14" s="148"/>
      <c r="D14" s="148"/>
      <c r="E14" s="160" t="s">
        <v>59</v>
      </c>
      <c r="F14" s="149" t="s">
        <v>2</v>
      </c>
      <c r="G14" t="s">
        <v>25</v>
      </c>
      <c r="H14" s="161" t="s">
        <v>98</v>
      </c>
      <c r="I14" s="150"/>
      <c r="J14" s="157"/>
      <c r="L14" s="158"/>
    </row>
    <row r="15" spans="1:12" x14ac:dyDescent="0.2">
      <c r="A15" s="159"/>
      <c r="B15" s="148"/>
      <c r="D15" s="148"/>
      <c r="E15" s="150" t="s">
        <v>177</v>
      </c>
      <c r="F15" s="253"/>
      <c r="H15" s="150">
        <f>('Reinforcing Steel'!G14/2)*0.05</f>
        <v>573.05000000000007</v>
      </c>
      <c r="I15" s="150"/>
      <c r="J15" s="157"/>
      <c r="L15" s="158"/>
    </row>
    <row r="16" spans="1:12" x14ac:dyDescent="0.2">
      <c r="A16" s="159"/>
      <c r="B16" s="148"/>
      <c r="D16" s="148"/>
      <c r="E16" s="82"/>
      <c r="F16" s="149"/>
      <c r="H16" s="150"/>
      <c r="I16" s="150"/>
      <c r="J16" s="157"/>
      <c r="K16" s="150"/>
      <c r="L16" s="158"/>
    </row>
    <row r="17" spans="1:12" x14ac:dyDescent="0.2">
      <c r="A17" s="159"/>
      <c r="B17" s="148"/>
      <c r="D17" s="148"/>
      <c r="E17" s="6" t="s">
        <v>124</v>
      </c>
      <c r="F17" s="149" t="s">
        <v>2</v>
      </c>
      <c r="G17" t="s">
        <v>25</v>
      </c>
      <c r="H17" s="161" t="s">
        <v>97</v>
      </c>
      <c r="I17" s="150"/>
      <c r="J17" s="157"/>
      <c r="K17" s="150"/>
      <c r="L17" s="158"/>
    </row>
    <row r="18" spans="1:12" x14ac:dyDescent="0.2">
      <c r="A18" s="159"/>
      <c r="B18" s="148"/>
      <c r="D18" s="148"/>
      <c r="E18" s="82"/>
      <c r="F18">
        <v>0</v>
      </c>
      <c r="G18">
        <v>125</v>
      </c>
      <c r="H18" s="150">
        <f>F18*G18</f>
        <v>0</v>
      </c>
      <c r="I18" s="150"/>
      <c r="J18" s="157"/>
      <c r="K18" s="150"/>
      <c r="L18" s="158"/>
    </row>
    <row r="19" spans="1:12" x14ac:dyDescent="0.2">
      <c r="A19" s="159"/>
      <c r="B19" s="148"/>
      <c r="C19" s="152"/>
      <c r="D19" s="148"/>
      <c r="E19" s="148"/>
      <c r="F19" s="82"/>
      <c r="G19" s="148"/>
      <c r="H19" s="148"/>
      <c r="I19" s="150"/>
      <c r="J19" s="157"/>
      <c r="K19" s="150"/>
      <c r="L19" s="158"/>
    </row>
    <row r="20" spans="1:12" x14ac:dyDescent="0.2">
      <c r="A20" s="159"/>
      <c r="B20" s="148"/>
      <c r="C20" s="152"/>
      <c r="D20" s="148"/>
      <c r="E20" s="148"/>
      <c r="F20" s="82"/>
      <c r="G20" s="150"/>
      <c r="H20" s="150"/>
      <c r="I20" s="150"/>
      <c r="J20" s="157"/>
      <c r="K20" s="150"/>
      <c r="L20" s="158"/>
    </row>
    <row r="21" spans="1:12" x14ac:dyDescent="0.2">
      <c r="A21" s="159"/>
      <c r="B21" s="148"/>
      <c r="C21" s="150"/>
      <c r="D21" s="148"/>
      <c r="E21" s="148"/>
      <c r="F21" s="82"/>
      <c r="G21" s="148"/>
      <c r="H21" s="148"/>
      <c r="I21" s="150"/>
      <c r="J21" s="157"/>
      <c r="K21" s="150"/>
      <c r="L21" s="158"/>
    </row>
    <row r="22" spans="1:12" x14ac:dyDescent="0.2">
      <c r="A22" s="159"/>
      <c r="B22" s="148"/>
      <c r="C22" s="84"/>
      <c r="D22" s="1"/>
      <c r="E22" s="148"/>
      <c r="F22" s="82"/>
      <c r="G22" s="148"/>
      <c r="H22" s="148"/>
      <c r="I22" s="150"/>
      <c r="J22" s="157"/>
      <c r="K22" s="150"/>
      <c r="L22" s="158"/>
    </row>
    <row r="23" spans="1:12" x14ac:dyDescent="0.2">
      <c r="A23" s="159"/>
      <c r="B23" s="148"/>
      <c r="F23" s="1"/>
      <c r="G23" s="1"/>
      <c r="H23" s="1"/>
      <c r="I23" s="1"/>
      <c r="J23" s="1"/>
      <c r="K23" s="1"/>
      <c r="L23" s="158"/>
    </row>
    <row r="24" spans="1:12" ht="13.5" thickBot="1" x14ac:dyDescent="0.25">
      <c r="A24" s="162"/>
      <c r="B24" s="153"/>
      <c r="C24" s="153"/>
      <c r="D24" s="153"/>
      <c r="E24" s="163"/>
      <c r="F24" s="153"/>
      <c r="G24" s="153"/>
      <c r="H24" s="153"/>
      <c r="I24" s="163"/>
      <c r="J24" s="164" t="s">
        <v>65</v>
      </c>
      <c r="K24" s="165">
        <f>ROUNDUP((H15+H18),-1)</f>
        <v>580</v>
      </c>
      <c r="L24" s="166" t="s">
        <v>1</v>
      </c>
    </row>
    <row r="25" spans="1:12" ht="15" x14ac:dyDescent="0.25">
      <c r="A25" s="62"/>
      <c r="B25" s="62"/>
      <c r="C25" s="62"/>
      <c r="D25" s="62"/>
      <c r="E25" s="62"/>
      <c r="F25" s="62"/>
      <c r="G25" s="62"/>
      <c r="H25" s="62"/>
      <c r="I25" s="62"/>
      <c r="J25" s="63"/>
      <c r="K25" s="63"/>
      <c r="L25" s="61"/>
    </row>
  </sheetData>
  <mergeCells count="1">
    <mergeCell ref="C9:H11"/>
  </mergeCells>
  <pageMargins left="0.7" right="0.7" top="0.75" bottom="0.75" header="0.3" footer="0.3"/>
  <pageSetup scale="78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  <pageSetUpPr fitToPage="1"/>
  </sheetPr>
  <dimension ref="A1:R39"/>
  <sheetViews>
    <sheetView workbookViewId="0">
      <selection activeCell="O20" sqref="O20"/>
    </sheetView>
  </sheetViews>
  <sheetFormatPr defaultRowHeight="12.75" x14ac:dyDescent="0.2"/>
  <cols>
    <col min="2" max="2" width="9.140625" customWidth="1"/>
    <col min="3" max="3" width="9.85546875" customWidth="1"/>
    <col min="4" max="4" width="9.140625" customWidth="1"/>
    <col min="5" max="5" width="14.28515625" customWidth="1"/>
    <col min="6" max="6" width="12.140625" customWidth="1"/>
    <col min="7" max="7" width="13.5703125" customWidth="1"/>
    <col min="8" max="8" width="7.140625" customWidth="1"/>
    <col min="9" max="9" width="9.140625" customWidth="1"/>
    <col min="10" max="10" width="11.140625" customWidth="1"/>
    <col min="11" max="11" width="10.28515625" bestFit="1" customWidth="1"/>
    <col min="12" max="12" width="9.140625" customWidth="1"/>
  </cols>
  <sheetData>
    <row r="1" spans="1:18" x14ac:dyDescent="0.2">
      <c r="A1" s="9"/>
      <c r="B1" s="10"/>
      <c r="C1" s="10"/>
      <c r="D1" s="122"/>
      <c r="E1" s="236" t="s">
        <v>88</v>
      </c>
      <c r="F1" s="12" t="str">
        <f>Summary2!C1</f>
        <v>DEL-229-0021</v>
      </c>
      <c r="G1" s="16"/>
      <c r="H1" s="64"/>
      <c r="I1" s="122"/>
      <c r="J1" s="123"/>
      <c r="K1" s="64"/>
      <c r="L1" s="41"/>
    </row>
    <row r="2" spans="1:18" x14ac:dyDescent="0.2">
      <c r="A2" s="17"/>
      <c r="B2" s="18"/>
      <c r="C2" s="18"/>
      <c r="E2" s="108" t="s">
        <v>42</v>
      </c>
      <c r="F2" s="20" t="str">
        <f>Summary2!C2</f>
        <v>DEL-229-0.930</v>
      </c>
      <c r="G2" s="23"/>
      <c r="H2" s="135"/>
      <c r="I2" s="92"/>
      <c r="J2" s="75" t="s">
        <v>89</v>
      </c>
      <c r="K2" s="128" t="str">
        <f>Summary2!G2</f>
        <v>CCJ</v>
      </c>
      <c r="L2" s="140"/>
    </row>
    <row r="3" spans="1:18" x14ac:dyDescent="0.2">
      <c r="A3" s="17"/>
      <c r="B3" s="18"/>
      <c r="C3" s="18"/>
      <c r="E3" s="108" t="s">
        <v>87</v>
      </c>
      <c r="F3" s="24" t="str">
        <f>Summary2!C3</f>
        <v>ODOT District 6</v>
      </c>
      <c r="G3" s="262">
        <v>44568</v>
      </c>
      <c r="H3" s="136"/>
      <c r="I3" s="92"/>
      <c r="J3" s="75" t="s">
        <v>15</v>
      </c>
      <c r="K3" s="128">
        <f>Summary2!G3</f>
        <v>45181</v>
      </c>
      <c r="L3" s="141"/>
    </row>
    <row r="4" spans="1:18" x14ac:dyDescent="0.2">
      <c r="A4" s="36"/>
      <c r="B4" s="18"/>
      <c r="C4" s="18"/>
      <c r="D4" s="18"/>
      <c r="E4" s="25"/>
      <c r="F4" s="25"/>
      <c r="G4" s="23"/>
      <c r="H4" s="137"/>
      <c r="I4" s="92"/>
      <c r="J4" s="23" t="s">
        <v>17</v>
      </c>
      <c r="K4" s="377" t="s">
        <v>159</v>
      </c>
      <c r="L4" s="141"/>
    </row>
    <row r="5" spans="1:18" ht="15.75" x14ac:dyDescent="0.2">
      <c r="A5" s="17"/>
      <c r="B5" s="18"/>
      <c r="C5" s="18"/>
      <c r="D5" s="18"/>
      <c r="E5" s="26" t="s">
        <v>18</v>
      </c>
      <c r="F5" s="25"/>
      <c r="G5" s="262">
        <v>44568</v>
      </c>
      <c r="H5" s="137"/>
      <c r="I5" s="92"/>
      <c r="J5" s="75" t="s">
        <v>15</v>
      </c>
      <c r="K5" s="128">
        <v>45181</v>
      </c>
      <c r="L5" s="134"/>
    </row>
    <row r="6" spans="1:18" ht="13.5" thickBot="1" x14ac:dyDescent="0.25">
      <c r="A6" s="27"/>
      <c r="B6" s="28"/>
      <c r="C6" s="28"/>
      <c r="D6" s="28"/>
      <c r="E6" s="28"/>
      <c r="F6" s="28"/>
      <c r="G6" s="28"/>
      <c r="H6" s="28"/>
      <c r="I6" s="4"/>
      <c r="J6" s="27"/>
      <c r="K6" s="28"/>
      <c r="L6" s="30"/>
    </row>
    <row r="7" spans="1:18" ht="15" x14ac:dyDescent="0.25">
      <c r="A7" s="126"/>
      <c r="B7" s="62"/>
      <c r="C7" s="62"/>
      <c r="D7" s="62"/>
      <c r="L7" s="142"/>
    </row>
    <row r="8" spans="1:18" x14ac:dyDescent="0.2">
      <c r="A8" s="90"/>
      <c r="B8" s="1"/>
      <c r="C8" s="1"/>
      <c r="D8" s="1"/>
      <c r="E8" s="1"/>
      <c r="F8" s="1"/>
      <c r="G8" s="155"/>
      <c r="H8" s="1"/>
      <c r="I8" s="1"/>
      <c r="J8" s="1"/>
      <c r="K8" s="1"/>
      <c r="L8" s="83"/>
    </row>
    <row r="9" spans="1:18" x14ac:dyDescent="0.2">
      <c r="A9" s="90"/>
      <c r="B9" s="75" t="s">
        <v>19</v>
      </c>
      <c r="C9" s="491" t="s">
        <v>152</v>
      </c>
      <c r="D9" s="491"/>
      <c r="E9" s="491"/>
      <c r="F9" s="491"/>
      <c r="G9" s="491"/>
      <c r="H9" s="491"/>
      <c r="I9" s="19"/>
      <c r="J9" s="75" t="s">
        <v>20</v>
      </c>
      <c r="K9" s="259" t="s">
        <v>151</v>
      </c>
      <c r="L9" s="83"/>
    </row>
    <row r="10" spans="1:18" x14ac:dyDescent="0.2">
      <c r="A10" s="90"/>
      <c r="B10" s="1"/>
      <c r="C10" s="491"/>
      <c r="D10" s="491"/>
      <c r="E10" s="491"/>
      <c r="F10" s="491"/>
      <c r="G10" s="491"/>
      <c r="H10" s="491"/>
      <c r="I10" s="19"/>
      <c r="J10" s="75" t="s">
        <v>21</v>
      </c>
      <c r="K10" s="31">
        <f>K29</f>
        <v>74.42962962962963</v>
      </c>
      <c r="L10" s="83"/>
    </row>
    <row r="11" spans="1:18" x14ac:dyDescent="0.2">
      <c r="A11" s="90"/>
      <c r="B11" s="1"/>
      <c r="C11" s="491"/>
      <c r="D11" s="491"/>
      <c r="E11" s="491"/>
      <c r="F11" s="491"/>
      <c r="G11" s="491"/>
      <c r="H11" s="491"/>
      <c r="I11" s="1"/>
      <c r="J11" s="75" t="s">
        <v>22</v>
      </c>
      <c r="K11" s="144" t="str">
        <f>L29</f>
        <v>CY</v>
      </c>
      <c r="L11" s="83"/>
      <c r="P11" t="s">
        <v>149</v>
      </c>
    </row>
    <row r="12" spans="1:18" x14ac:dyDescent="0.2">
      <c r="A12" s="167"/>
      <c r="B12" s="168"/>
      <c r="C12" s="168"/>
      <c r="D12" s="168"/>
      <c r="E12" s="168"/>
      <c r="F12" s="168"/>
      <c r="G12" s="168"/>
      <c r="H12" s="1"/>
      <c r="I12" s="148"/>
      <c r="J12" s="1"/>
      <c r="K12" s="1"/>
      <c r="L12" s="83"/>
    </row>
    <row r="13" spans="1:18" x14ac:dyDescent="0.2">
      <c r="A13" s="143"/>
      <c r="B13" s="60"/>
      <c r="C13" s="148"/>
      <c r="D13" s="148"/>
      <c r="E13" s="247" t="s">
        <v>38</v>
      </c>
      <c r="F13" s="247" t="s">
        <v>111</v>
      </c>
      <c r="G13" s="247"/>
      <c r="H13" s="247"/>
      <c r="I13" s="247" t="s">
        <v>25</v>
      </c>
      <c r="J13" s="160" t="s">
        <v>26</v>
      </c>
      <c r="K13" s="161" t="s">
        <v>39</v>
      </c>
      <c r="L13" s="171"/>
    </row>
    <row r="14" spans="1:18" x14ac:dyDescent="0.2">
      <c r="A14" s="159"/>
      <c r="B14" s="148"/>
      <c r="C14" s="149" t="s">
        <v>119</v>
      </c>
      <c r="D14" s="148"/>
      <c r="E14" s="151">
        <v>128</v>
      </c>
      <c r="F14" s="151">
        <f>6.5+9.2</f>
        <v>15.7</v>
      </c>
      <c r="G14" s="151"/>
      <c r="H14" s="148"/>
      <c r="I14" s="148">
        <v>1</v>
      </c>
      <c r="J14" s="174">
        <f>E14*F14*I14</f>
        <v>2009.6</v>
      </c>
      <c r="K14" s="150">
        <f>J14/27</f>
        <v>74.42962962962963</v>
      </c>
      <c r="L14" s="171"/>
      <c r="N14" s="373" t="s">
        <v>156</v>
      </c>
      <c r="Q14" s="151">
        <f>R14+R15</f>
        <v>16.7</v>
      </c>
      <c r="R14" s="151">
        <v>6.5</v>
      </c>
    </row>
    <row r="15" spans="1:18" x14ac:dyDescent="0.2">
      <c r="A15" s="159"/>
      <c r="B15" s="148"/>
      <c r="C15" s="149"/>
      <c r="D15" s="148"/>
      <c r="E15" s="151"/>
      <c r="F15" s="151"/>
      <c r="G15" s="151"/>
      <c r="H15" s="175" t="s">
        <v>32</v>
      </c>
      <c r="I15" s="148"/>
      <c r="J15" s="174"/>
      <c r="K15" s="150"/>
      <c r="L15" s="171"/>
      <c r="Q15" s="151"/>
      <c r="R15" s="151">
        <v>10.199999999999999</v>
      </c>
    </row>
    <row r="16" spans="1:18" x14ac:dyDescent="0.2">
      <c r="A16" s="159"/>
      <c r="B16" s="148"/>
      <c r="C16" s="149"/>
      <c r="D16" s="148"/>
      <c r="G16" s="151"/>
      <c r="H16" s="175" t="s">
        <v>32</v>
      </c>
      <c r="I16" s="148"/>
      <c r="J16" s="174"/>
      <c r="K16" s="150"/>
      <c r="L16" s="245"/>
    </row>
    <row r="17" spans="1:12" x14ac:dyDescent="0.2">
      <c r="A17" s="159"/>
      <c r="B17" s="148"/>
      <c r="C17" s="149"/>
      <c r="D17" s="148"/>
      <c r="G17" s="151"/>
      <c r="H17" s="175"/>
      <c r="I17" s="148"/>
      <c r="J17" s="174" t="s">
        <v>94</v>
      </c>
      <c r="K17" s="150">
        <f>SUM(K14:K16)</f>
        <v>74.42962962962963</v>
      </c>
      <c r="L17" s="245"/>
    </row>
    <row r="18" spans="1:12" x14ac:dyDescent="0.2">
      <c r="A18" s="159"/>
      <c r="B18" s="148"/>
      <c r="C18" s="149"/>
      <c r="D18" s="148"/>
      <c r="E18" s="148"/>
      <c r="F18" s="151"/>
      <c r="G18" s="173"/>
      <c r="H18" s="175"/>
      <c r="I18" s="148"/>
      <c r="J18" s="174"/>
      <c r="K18" s="150"/>
      <c r="L18" s="245"/>
    </row>
    <row r="19" spans="1:12" x14ac:dyDescent="0.2">
      <c r="A19" s="159"/>
      <c r="B19" s="148"/>
      <c r="C19" s="149"/>
      <c r="D19" s="148"/>
      <c r="E19" s="148"/>
      <c r="F19" s="148"/>
      <c r="H19" s="248"/>
      <c r="I19" s="160"/>
      <c r="J19" s="160"/>
      <c r="K19" s="161"/>
      <c r="L19" s="171"/>
    </row>
    <row r="20" spans="1:12" ht="38.25" x14ac:dyDescent="0.2">
      <c r="A20" s="159"/>
      <c r="B20" s="148"/>
      <c r="C20" s="149"/>
      <c r="D20" s="148"/>
      <c r="E20" s="148"/>
      <c r="F20" s="249" t="s">
        <v>96</v>
      </c>
      <c r="G20" s="160" t="s">
        <v>28</v>
      </c>
      <c r="I20" s="160" t="s">
        <v>25</v>
      </c>
      <c r="J20" s="160" t="s">
        <v>26</v>
      </c>
      <c r="K20" s="161" t="s">
        <v>39</v>
      </c>
      <c r="L20" s="171"/>
    </row>
    <row r="21" spans="1:12" x14ac:dyDescent="0.2">
      <c r="A21" s="159"/>
      <c r="B21" s="148"/>
      <c r="C21" s="149"/>
      <c r="D21" s="148"/>
      <c r="E21" s="148"/>
      <c r="F21" s="151"/>
      <c r="G21" s="148"/>
      <c r="I21" s="148">
        <v>2</v>
      </c>
      <c r="J21" s="150">
        <f>F21*G21*I21</f>
        <v>0</v>
      </c>
      <c r="K21" s="246">
        <f>J21/27</f>
        <v>0</v>
      </c>
      <c r="L21" s="171"/>
    </row>
    <row r="22" spans="1:12" x14ac:dyDescent="0.2">
      <c r="A22" s="159"/>
      <c r="B22" s="148"/>
      <c r="C22" s="149"/>
      <c r="D22" s="148"/>
      <c r="E22" s="148"/>
      <c r="F22" s="148"/>
      <c r="G22" s="148"/>
      <c r="H22" s="148"/>
      <c r="I22" s="148"/>
      <c r="J22" s="150"/>
      <c r="L22" s="171"/>
    </row>
    <row r="23" spans="1:12" x14ac:dyDescent="0.2">
      <c r="A23" s="159"/>
      <c r="B23" s="148"/>
      <c r="C23" s="149"/>
      <c r="D23" s="148"/>
      <c r="L23" s="171"/>
    </row>
    <row r="24" spans="1:12" x14ac:dyDescent="0.2">
      <c r="A24" s="159"/>
      <c r="B24" s="148"/>
      <c r="C24" s="149"/>
      <c r="D24" s="148"/>
      <c r="L24" s="171"/>
    </row>
    <row r="25" spans="1:12" x14ac:dyDescent="0.2">
      <c r="A25" s="159"/>
      <c r="B25" s="148"/>
      <c r="C25" s="149"/>
      <c r="D25" s="148"/>
      <c r="L25" s="171"/>
    </row>
    <row r="26" spans="1:12" x14ac:dyDescent="0.2">
      <c r="A26" s="159"/>
      <c r="B26" s="148"/>
      <c r="C26" s="149"/>
      <c r="D26" s="148"/>
      <c r="L26" s="171"/>
    </row>
    <row r="27" spans="1:12" x14ac:dyDescent="0.2">
      <c r="A27" s="159"/>
      <c r="B27" s="148"/>
      <c r="C27" s="148"/>
      <c r="D27" s="148"/>
      <c r="E27" s="138"/>
      <c r="F27" s="138"/>
      <c r="G27" s="138"/>
      <c r="H27" s="138"/>
      <c r="I27" s="138"/>
      <c r="J27" s="138"/>
      <c r="K27" s="150"/>
      <c r="L27" s="171"/>
    </row>
    <row r="28" spans="1:12" x14ac:dyDescent="0.2">
      <c r="A28" s="159"/>
      <c r="B28" s="148"/>
      <c r="C28" s="148"/>
      <c r="D28" s="148"/>
      <c r="E28" s="148"/>
      <c r="F28" s="148"/>
      <c r="G28" s="148"/>
      <c r="H28" s="148"/>
      <c r="I28" s="148"/>
      <c r="J28" s="148"/>
      <c r="K28" s="150"/>
      <c r="L28" s="171"/>
    </row>
    <row r="29" spans="1:12" ht="13.5" thickBot="1" x14ac:dyDescent="0.25">
      <c r="A29" s="162"/>
      <c r="B29" s="153"/>
      <c r="C29" s="153"/>
      <c r="D29" s="153"/>
      <c r="E29" s="153"/>
      <c r="F29" s="153"/>
      <c r="G29" s="153"/>
      <c r="H29" s="153"/>
      <c r="I29" s="153"/>
      <c r="J29" s="154" t="s">
        <v>33</v>
      </c>
      <c r="K29" s="169">
        <f>K14+K15+K16+K21</f>
        <v>74.42962962962963</v>
      </c>
      <c r="L29" s="176" t="s">
        <v>2</v>
      </c>
    </row>
    <row r="30" spans="1:12" x14ac:dyDescent="0.2">
      <c r="A30" s="1"/>
    </row>
    <row r="36" spans="5:11" ht="63.75" x14ac:dyDescent="0.2">
      <c r="E36" s="148"/>
      <c r="F36" s="148"/>
      <c r="G36" s="148" t="s">
        <v>40</v>
      </c>
      <c r="H36" s="172" t="s">
        <v>41</v>
      </c>
      <c r="I36" s="148" t="s">
        <v>25</v>
      </c>
      <c r="J36" s="150"/>
    </row>
    <row r="37" spans="5:11" x14ac:dyDescent="0.2">
      <c r="E37" s="149" t="s">
        <v>37</v>
      </c>
      <c r="F37" s="148" t="s">
        <v>46</v>
      </c>
      <c r="G37" s="151">
        <f>F21</f>
        <v>0</v>
      </c>
      <c r="H37" s="148">
        <v>135.33000000000001</v>
      </c>
      <c r="I37" s="148">
        <v>2</v>
      </c>
      <c r="J37" s="150">
        <f>G37*H37*I37</f>
        <v>0</v>
      </c>
      <c r="K37" s="246">
        <f>J37/27</f>
        <v>0</v>
      </c>
    </row>
    <row r="38" spans="5:11" x14ac:dyDescent="0.2">
      <c r="E38" s="148"/>
      <c r="F38" s="148" t="s">
        <v>45</v>
      </c>
      <c r="G38" s="151">
        <f>G37</f>
        <v>0</v>
      </c>
      <c r="H38" s="148">
        <v>135.33000000000001</v>
      </c>
      <c r="I38" s="148">
        <v>2</v>
      </c>
      <c r="J38" s="150">
        <f>G38*H38*I38</f>
        <v>0</v>
      </c>
      <c r="K38" s="246">
        <f>J38/27</f>
        <v>0</v>
      </c>
    </row>
    <row r="39" spans="5:11" x14ac:dyDescent="0.2">
      <c r="E39" s="148"/>
      <c r="F39" s="148"/>
      <c r="G39" s="1"/>
      <c r="H39" s="138"/>
      <c r="I39" s="1"/>
      <c r="J39" s="174" t="s">
        <v>94</v>
      </c>
      <c r="K39" s="150">
        <f>SUM(K21:K38)</f>
        <v>74.42962962962963</v>
      </c>
    </row>
  </sheetData>
  <mergeCells count="1">
    <mergeCell ref="C9:H11"/>
  </mergeCells>
  <pageMargins left="0.7" right="0.7" top="0.75" bottom="0.75" header="0.3" footer="0.3"/>
  <pageSetup scale="74" fitToHeight="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92D050"/>
    <pageSetUpPr fitToPage="1"/>
  </sheetPr>
  <dimension ref="A1:L37"/>
  <sheetViews>
    <sheetView workbookViewId="0">
      <selection activeCell="F18" sqref="F18"/>
    </sheetView>
  </sheetViews>
  <sheetFormatPr defaultColWidth="9.140625" defaultRowHeight="12.75" x14ac:dyDescent="0.2"/>
  <cols>
    <col min="1" max="2" width="9.140625" style="48" customWidth="1"/>
    <col min="3" max="5" width="9.140625" style="48"/>
    <col min="6" max="6" width="13.5703125" style="48" bestFit="1" customWidth="1"/>
    <col min="7" max="7" width="9.140625" style="48"/>
    <col min="8" max="8" width="9.5703125" style="48" bestFit="1" customWidth="1"/>
    <col min="9" max="9" width="9.140625" style="48" customWidth="1"/>
    <col min="10" max="10" width="12" style="48" bestFit="1" customWidth="1"/>
    <col min="11" max="11" width="10.28515625" style="48" bestFit="1" customWidth="1"/>
    <col min="12" max="16384" width="9.140625" style="48"/>
  </cols>
  <sheetData>
    <row r="1" spans="1:12" x14ac:dyDescent="0.2">
      <c r="A1" s="50"/>
      <c r="B1" s="51"/>
      <c r="C1" s="51"/>
      <c r="D1" s="202"/>
      <c r="E1" s="236" t="s">
        <v>88</v>
      </c>
      <c r="F1" s="12" t="str">
        <f>Summary2!C1</f>
        <v>DEL-229-0021</v>
      </c>
      <c r="G1" s="51"/>
      <c r="H1" s="51"/>
      <c r="I1" s="51"/>
      <c r="J1" s="193"/>
      <c r="K1" s="194"/>
      <c r="L1" s="195"/>
    </row>
    <row r="2" spans="1:12" x14ac:dyDescent="0.2">
      <c r="A2" s="54"/>
      <c r="B2" s="55"/>
      <c r="C2" s="55"/>
      <c r="E2" s="108" t="s">
        <v>42</v>
      </c>
      <c r="F2" s="20" t="str">
        <f>Summary2!C2</f>
        <v>DEL-229-0.930</v>
      </c>
      <c r="G2" s="55"/>
      <c r="H2" s="55"/>
      <c r="I2" s="97"/>
      <c r="J2" s="75" t="s">
        <v>89</v>
      </c>
      <c r="K2" s="128" t="str">
        <f>Summary2!G2</f>
        <v>CCJ</v>
      </c>
      <c r="L2" s="196"/>
    </row>
    <row r="3" spans="1:12" x14ac:dyDescent="0.2">
      <c r="A3" s="54"/>
      <c r="B3" s="55"/>
      <c r="C3" s="55"/>
      <c r="E3" s="108" t="s">
        <v>87</v>
      </c>
      <c r="F3" s="24" t="str">
        <f>Summary2!C3</f>
        <v>ODOT District 6</v>
      </c>
      <c r="G3" s="261">
        <v>44568</v>
      </c>
      <c r="H3" s="55"/>
      <c r="I3" s="97"/>
      <c r="J3" s="75" t="s">
        <v>15</v>
      </c>
      <c r="K3" s="235">
        <f>Summary2!G3</f>
        <v>45181</v>
      </c>
      <c r="L3" s="197"/>
    </row>
    <row r="4" spans="1:12" x14ac:dyDescent="0.2">
      <c r="A4" s="36"/>
      <c r="B4" s="55"/>
      <c r="C4" s="55"/>
      <c r="D4" s="19"/>
      <c r="E4" s="181"/>
      <c r="F4" s="182"/>
      <c r="G4" s="55"/>
      <c r="H4" s="55"/>
      <c r="I4" s="97"/>
      <c r="J4" s="23" t="s">
        <v>17</v>
      </c>
      <c r="K4" s="69" t="str">
        <f>Summary2!G4</f>
        <v>MS</v>
      </c>
      <c r="L4" s="197"/>
    </row>
    <row r="5" spans="1:12" ht="15.75" x14ac:dyDescent="0.2">
      <c r="A5" s="54"/>
      <c r="B5" s="55"/>
      <c r="C5" s="55"/>
      <c r="D5" s="19"/>
      <c r="E5" s="26" t="s">
        <v>18</v>
      </c>
      <c r="F5" s="182"/>
      <c r="G5" s="261">
        <v>44568</v>
      </c>
      <c r="H5" s="55"/>
      <c r="I5" s="97"/>
      <c r="J5" s="75" t="s">
        <v>15</v>
      </c>
      <c r="K5" s="133">
        <f>Summary2!G5</f>
        <v>45182</v>
      </c>
      <c r="L5" s="197"/>
    </row>
    <row r="6" spans="1:12" ht="13.5" thickBot="1" x14ac:dyDescent="0.25">
      <c r="A6" s="111"/>
      <c r="B6" s="112"/>
      <c r="C6" s="112"/>
      <c r="D6" s="112"/>
      <c r="E6" s="112"/>
      <c r="F6" s="112"/>
      <c r="G6" s="112"/>
      <c r="H6" s="112"/>
      <c r="I6" s="112"/>
      <c r="J6" s="111"/>
      <c r="K6" s="112"/>
      <c r="L6" s="99"/>
    </row>
    <row r="7" spans="1:12" x14ac:dyDescent="0.2">
      <c r="A7" s="50"/>
      <c r="B7" s="51"/>
      <c r="C7" s="51"/>
      <c r="D7" s="51"/>
      <c r="E7" s="51"/>
      <c r="F7" s="51"/>
      <c r="G7" s="51"/>
      <c r="H7" s="51"/>
      <c r="I7" s="51"/>
      <c r="J7" s="51"/>
      <c r="K7" s="51"/>
      <c r="L7" s="198"/>
    </row>
    <row r="8" spans="1:12" x14ac:dyDescent="0.2">
      <c r="A8" s="96"/>
      <c r="G8" s="93"/>
      <c r="L8" s="197"/>
    </row>
    <row r="9" spans="1:12" x14ac:dyDescent="0.2">
      <c r="A9" s="96"/>
      <c r="B9" s="56" t="s">
        <v>19</v>
      </c>
      <c r="C9" s="493" t="s">
        <v>193</v>
      </c>
      <c r="D9" s="493"/>
      <c r="E9" s="493"/>
      <c r="F9" s="493"/>
      <c r="G9" s="493"/>
      <c r="H9" s="493"/>
      <c r="I9" s="55"/>
      <c r="J9" s="56" t="s">
        <v>20</v>
      </c>
      <c r="K9" s="199" t="s">
        <v>194</v>
      </c>
      <c r="L9" s="197"/>
    </row>
    <row r="10" spans="1:12" x14ac:dyDescent="0.2">
      <c r="A10" s="96"/>
      <c r="C10" s="493"/>
      <c r="D10" s="493"/>
      <c r="E10" s="493"/>
      <c r="F10" s="493"/>
      <c r="G10" s="493"/>
      <c r="H10" s="493"/>
      <c r="I10" s="55"/>
      <c r="J10" s="56" t="s">
        <v>21</v>
      </c>
      <c r="K10" s="200">
        <f>K26</f>
        <v>62</v>
      </c>
      <c r="L10" s="197"/>
    </row>
    <row r="11" spans="1:12" x14ac:dyDescent="0.2">
      <c r="A11" s="96"/>
      <c r="C11" s="493"/>
      <c r="D11" s="493"/>
      <c r="E11" s="493"/>
      <c r="F11" s="493"/>
      <c r="G11" s="493"/>
      <c r="H11" s="493"/>
      <c r="J11" s="56" t="s">
        <v>22</v>
      </c>
      <c r="K11" s="201" t="str">
        <f>L26</f>
        <v>SY</v>
      </c>
      <c r="L11" s="197"/>
    </row>
    <row r="12" spans="1:12" x14ac:dyDescent="0.2">
      <c r="A12" s="96"/>
      <c r="L12" s="197"/>
    </row>
    <row r="13" spans="1:12" x14ac:dyDescent="0.2">
      <c r="A13" s="96"/>
      <c r="D13" s="56"/>
      <c r="E13" s="184"/>
      <c r="F13" s="49"/>
      <c r="G13" s="94"/>
      <c r="H13" s="188"/>
      <c r="I13" s="192"/>
      <c r="K13" s="186"/>
      <c r="L13" s="197"/>
    </row>
    <row r="14" spans="1:12" x14ac:dyDescent="0.2">
      <c r="A14" s="96"/>
      <c r="D14" s="56"/>
      <c r="E14" s="184"/>
      <c r="F14" s="49"/>
      <c r="G14" s="94"/>
      <c r="H14" s="94"/>
      <c r="I14" s="186"/>
      <c r="K14" s="186"/>
      <c r="L14" s="197"/>
    </row>
    <row r="15" spans="1:12" x14ac:dyDescent="0.2">
      <c r="A15" s="96"/>
      <c r="B15" s="494" t="s">
        <v>47</v>
      </c>
      <c r="C15" s="494"/>
      <c r="D15" s="56"/>
      <c r="E15" s="94"/>
      <c r="F15" s="49"/>
      <c r="G15" s="94"/>
      <c r="H15" s="94"/>
      <c r="I15" s="186"/>
      <c r="L15" s="197"/>
    </row>
    <row r="16" spans="1:12" ht="25.5" x14ac:dyDescent="0.2">
      <c r="A16" s="96"/>
      <c r="D16" s="56"/>
      <c r="E16" s="183"/>
      <c r="F16" s="183" t="s">
        <v>48</v>
      </c>
      <c r="G16" s="183" t="s">
        <v>28</v>
      </c>
      <c r="H16" s="94" t="s">
        <v>25</v>
      </c>
      <c r="I16" s="183" t="s">
        <v>29</v>
      </c>
      <c r="K16" s="183" t="s">
        <v>50</v>
      </c>
      <c r="L16" s="197"/>
    </row>
    <row r="17" spans="1:12" x14ac:dyDescent="0.2">
      <c r="A17" s="96"/>
      <c r="B17" s="55"/>
      <c r="C17" s="48" t="s">
        <v>95</v>
      </c>
      <c r="D17" s="56"/>
      <c r="E17" s="49"/>
      <c r="F17" s="184">
        <f>(12+8+6)/12</f>
        <v>2.1666666666666665</v>
      </c>
      <c r="G17" s="185">
        <v>128</v>
      </c>
      <c r="H17" s="94">
        <v>2</v>
      </c>
      <c r="I17" s="184">
        <f>F17*G17*H17</f>
        <v>554.66666666666663</v>
      </c>
      <c r="K17" s="118">
        <f>I17/9</f>
        <v>61.629629629629626</v>
      </c>
      <c r="L17" s="197"/>
    </row>
    <row r="18" spans="1:12" x14ac:dyDescent="0.2">
      <c r="A18" s="96"/>
      <c r="B18" s="55"/>
      <c r="D18" s="56"/>
      <c r="E18" s="49"/>
      <c r="F18" s="184"/>
      <c r="G18" s="49"/>
      <c r="H18" s="184"/>
      <c r="I18" s="187"/>
      <c r="J18" s="49"/>
      <c r="K18" s="118"/>
      <c r="L18" s="197"/>
    </row>
    <row r="19" spans="1:12" x14ac:dyDescent="0.2">
      <c r="A19" s="96"/>
      <c r="B19" s="55"/>
      <c r="D19" s="56"/>
      <c r="E19" s="49"/>
      <c r="F19" s="184"/>
      <c r="G19" s="49"/>
      <c r="H19" s="184"/>
      <c r="I19" s="187"/>
      <c r="J19" s="49"/>
      <c r="K19" s="118"/>
      <c r="L19" s="197"/>
    </row>
    <row r="20" spans="1:12" x14ac:dyDescent="0.2">
      <c r="A20" s="96"/>
      <c r="B20" s="55"/>
      <c r="D20" s="56"/>
      <c r="E20" s="49"/>
      <c r="F20" s="184"/>
      <c r="G20" s="49"/>
      <c r="H20" s="190"/>
      <c r="I20" s="185"/>
      <c r="J20" s="49"/>
      <c r="K20" s="185">
        <f>K17</f>
        <v>61.629629629629626</v>
      </c>
      <c r="L20" s="197"/>
    </row>
    <row r="21" spans="1:12" x14ac:dyDescent="0.2">
      <c r="A21" s="96"/>
      <c r="B21" s="55"/>
      <c r="D21" s="56"/>
      <c r="E21" s="49"/>
      <c r="F21" s="184"/>
      <c r="G21" s="49"/>
      <c r="H21" s="189"/>
      <c r="I21" s="187"/>
      <c r="J21" s="49"/>
      <c r="K21" s="118"/>
      <c r="L21" s="197"/>
    </row>
    <row r="22" spans="1:12" x14ac:dyDescent="0.2">
      <c r="A22" s="96"/>
      <c r="B22" s="55"/>
      <c r="D22" s="56"/>
      <c r="E22" s="49"/>
      <c r="F22" s="184"/>
      <c r="G22" s="49"/>
      <c r="H22" s="49"/>
      <c r="I22" s="184"/>
      <c r="J22" s="49"/>
      <c r="K22" s="118"/>
      <c r="L22" s="197"/>
    </row>
    <row r="23" spans="1:12" x14ac:dyDescent="0.2">
      <c r="A23" s="96"/>
      <c r="B23" s="55"/>
      <c r="D23" s="56"/>
      <c r="E23" s="49"/>
      <c r="F23" s="184"/>
      <c r="G23" s="49"/>
      <c r="L23" s="197"/>
    </row>
    <row r="24" spans="1:12" x14ac:dyDescent="0.2">
      <c r="A24" s="96"/>
      <c r="B24" s="55"/>
      <c r="D24" s="56"/>
      <c r="E24" s="49"/>
      <c r="F24" s="184"/>
      <c r="G24" s="49"/>
      <c r="H24" s="190"/>
      <c r="I24" s="185"/>
      <c r="J24" s="49"/>
      <c r="K24" s="185"/>
      <c r="L24" s="197"/>
    </row>
    <row r="25" spans="1:12" x14ac:dyDescent="0.2">
      <c r="A25" s="96"/>
      <c r="B25" s="55"/>
      <c r="D25" s="56"/>
      <c r="E25" s="49"/>
      <c r="F25" s="184"/>
      <c r="G25" s="49"/>
      <c r="H25" s="49"/>
      <c r="I25" s="184"/>
      <c r="J25" s="49"/>
      <c r="K25" s="118"/>
      <c r="L25" s="197"/>
    </row>
    <row r="26" spans="1:12" ht="13.5" thickBot="1" x14ac:dyDescent="0.25">
      <c r="A26" s="98"/>
      <c r="B26" s="191"/>
      <c r="C26" s="191"/>
      <c r="D26" s="191"/>
      <c r="E26" s="191"/>
      <c r="F26" s="191"/>
      <c r="G26" s="191"/>
      <c r="H26" s="177"/>
      <c r="I26" s="178"/>
      <c r="J26" s="177"/>
      <c r="K26" s="179">
        <f>ROUNDUP(K20, 0)</f>
        <v>62</v>
      </c>
      <c r="L26" s="180" t="s">
        <v>12</v>
      </c>
    </row>
    <row r="27" spans="1:12" x14ac:dyDescent="0.2">
      <c r="J27" s="49"/>
    </row>
    <row r="30" spans="1:12" x14ac:dyDescent="0.2">
      <c r="F30" s="184">
        <f>(12+8+1.75+6)/12</f>
        <v>2.3125</v>
      </c>
      <c r="G30" s="185">
        <v>128</v>
      </c>
      <c r="H30" s="94">
        <v>2</v>
      </c>
      <c r="I30" s="184">
        <f>F30*G30*H30</f>
        <v>592</v>
      </c>
      <c r="K30" s="118">
        <f>I30/9</f>
        <v>65.777777777777771</v>
      </c>
    </row>
    <row r="37" spans="7:9" x14ac:dyDescent="0.2">
      <c r="G37" s="58"/>
      <c r="H37" s="59"/>
      <c r="I37" s="58"/>
    </row>
  </sheetData>
  <mergeCells count="2">
    <mergeCell ref="C9:H11"/>
    <mergeCell ref="B15:C15"/>
  </mergeCells>
  <pageMargins left="0.7" right="0.7" top="0.75" bottom="0.75" header="0.3" footer="0.3"/>
  <pageSetup scale="7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20</vt:i4>
      </vt:variant>
      <vt:variant>
        <vt:lpstr>Named Ranges</vt:lpstr>
      </vt:variant>
      <vt:variant>
        <vt:i4>10</vt:i4>
      </vt:variant>
    </vt:vector>
  </HeadingPairs>
  <TitlesOfParts>
    <vt:vector size="30" baseType="lpstr">
      <vt:lpstr>Summary GA</vt:lpstr>
      <vt:lpstr>Summary</vt:lpstr>
      <vt:lpstr>Summary2</vt:lpstr>
      <vt:lpstr>Wearing Course Rem</vt:lpstr>
      <vt:lpstr>Structure Removed</vt:lpstr>
      <vt:lpstr>Reinforcing Steel</vt:lpstr>
      <vt:lpstr>Reinforcing Replacement</vt:lpstr>
      <vt:lpstr>Bridge Deck Conc</vt:lpstr>
      <vt:lpstr>Sealing of Concrete</vt:lpstr>
      <vt:lpstr>TST Rail</vt:lpstr>
      <vt:lpstr>Drip Strip</vt:lpstr>
      <vt:lpstr>PATCHING-519</vt:lpstr>
      <vt:lpstr>PATCHING-843</vt:lpstr>
      <vt:lpstr>BTA-1</vt:lpstr>
      <vt:lpstr>MGS Rail</vt:lpstr>
      <vt:lpstr>SDC Overlay (2)</vt:lpstr>
      <vt:lpstr>Surface prepration (2)</vt:lpstr>
      <vt:lpstr>SDC Material</vt:lpstr>
      <vt:lpstr>Hand Chipping</vt:lpstr>
      <vt:lpstr>Full Depth</vt:lpstr>
      <vt:lpstr>'Bridge Deck Conc'!Print_Area</vt:lpstr>
      <vt:lpstr>'Hand Chipping'!Print_Area</vt:lpstr>
      <vt:lpstr>'PATCHING-519'!Print_Area</vt:lpstr>
      <vt:lpstr>'PATCHING-843'!Print_Area</vt:lpstr>
      <vt:lpstr>'SDC Overlay (2)'!Print_Area</vt:lpstr>
      <vt:lpstr>'Sealing of Concrete'!Print_Area</vt:lpstr>
      <vt:lpstr>'Structure Removed'!Print_Area</vt:lpstr>
      <vt:lpstr>Summary!Print_Area</vt:lpstr>
      <vt:lpstr>'Summary GA'!Print_Area</vt:lpstr>
      <vt:lpstr>'Wearing Course Rem'!Print_Area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Merrill</dc:creator>
  <cp:lastModifiedBy>Chandrika White</cp:lastModifiedBy>
  <cp:lastPrinted>2023-09-14T20:35:39Z</cp:lastPrinted>
  <dcterms:created xsi:type="dcterms:W3CDTF">2012-03-08T12:59:10Z</dcterms:created>
  <dcterms:modified xsi:type="dcterms:W3CDTF">2025-09-23T14:21:39Z</dcterms:modified>
</cp:coreProperties>
</file>